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rk\Dropbox\Castor PC\Accounts + Audit\2018_19\"/>
    </mc:Choice>
  </mc:AlternateContent>
  <xr:revisionPtr revIDLastSave="0" documentId="13_ncr:1_{01A11FA8-062C-4474-9332-C106E54AE1A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ccounts" sheetId="1" r:id="rId1"/>
    <sheet name="asset reg" sheetId="2" r:id="rId2"/>
    <sheet name="RTN Workings" sheetId="3" r:id="rId3"/>
  </sheets>
  <externalReferences>
    <externalReference r:id="rId4"/>
  </externalReferences>
  <definedNames>
    <definedName name="_xlnm.Print_Area" localSheetId="0">Accounts!$A$1:$H$230</definedName>
  </definedNames>
  <calcPr calcId="181029"/>
</workbook>
</file>

<file path=xl/calcChain.xml><?xml version="1.0" encoding="utf-8"?>
<calcChain xmlns="http://schemas.openxmlformats.org/spreadsheetml/2006/main">
  <c r="H190" i="1" l="1"/>
  <c r="F158" i="1"/>
  <c r="G47" i="2" l="1"/>
  <c r="G48" i="2"/>
  <c r="G55" i="2"/>
  <c r="G60" i="2"/>
  <c r="I12" i="1"/>
  <c r="I13" i="1"/>
  <c r="I14" i="1"/>
  <c r="I15" i="1"/>
  <c r="I16" i="1"/>
  <c r="I17" i="1"/>
  <c r="I18" i="1"/>
  <c r="I19" i="1"/>
  <c r="I20" i="1"/>
  <c r="I21" i="1"/>
  <c r="I22" i="1"/>
  <c r="I11" i="1"/>
  <c r="H78" i="1"/>
  <c r="H80" i="1"/>
  <c r="H73" i="1"/>
  <c r="H74" i="1" s="1"/>
  <c r="E17" i="3"/>
  <c r="E9" i="3"/>
  <c r="E12" i="3" s="1"/>
  <c r="E5" i="3"/>
  <c r="C12" i="3"/>
  <c r="C9" i="3"/>
  <c r="C5" i="3"/>
  <c r="H117" i="1"/>
  <c r="H119" i="1" s="1"/>
  <c r="H28" i="1"/>
  <c r="H29" i="1"/>
  <c r="H44" i="1"/>
  <c r="H39" i="1"/>
  <c r="H23" i="1"/>
  <c r="K23" i="1" s="1"/>
  <c r="H48" i="1" l="1"/>
  <c r="H81" i="1"/>
  <c r="H83" i="1" s="1"/>
  <c r="H110" i="1"/>
  <c r="H130" i="1"/>
  <c r="F124" i="1" l="1"/>
  <c r="F107" i="1"/>
  <c r="F106" i="1"/>
  <c r="B83" i="1"/>
  <c r="H67" i="1"/>
  <c r="H103" i="1"/>
  <c r="B67" i="1"/>
  <c r="H126" i="1" l="1"/>
  <c r="H131" i="1" s="1"/>
  <c r="H112" i="1"/>
  <c r="H137" i="1" l="1"/>
  <c r="B48" i="1" l="1"/>
  <c r="B23" i="1"/>
  <c r="I23" i="1" s="1"/>
  <c r="H50" i="1" l="1"/>
  <c r="B50" i="1" l="1"/>
</calcChain>
</file>

<file path=xl/sharedStrings.xml><?xml version="1.0" encoding="utf-8"?>
<sst xmlns="http://schemas.openxmlformats.org/spreadsheetml/2006/main" count="242" uniqueCount="208">
  <si>
    <t>ASSETS</t>
  </si>
  <si>
    <t>£</t>
  </si>
  <si>
    <t>Village Green</t>
  </si>
  <si>
    <t>PCC Precept</t>
  </si>
  <si>
    <t>Clerks salary</t>
  </si>
  <si>
    <t>General administration</t>
  </si>
  <si>
    <t>S137 payments</t>
  </si>
  <si>
    <t>Insurance</t>
  </si>
  <si>
    <t>Training</t>
  </si>
  <si>
    <t>Subscriptions &amp; membership fees</t>
  </si>
  <si>
    <t>CURRENT ASSETS</t>
  </si>
  <si>
    <t>Cash at bank</t>
  </si>
  <si>
    <t>VAT</t>
  </si>
  <si>
    <t>REPRESENTED BY</t>
  </si>
  <si>
    <t>Approved by the Council</t>
  </si>
  <si>
    <t>BORROWINGS</t>
  </si>
  <si>
    <t>AGENCY GRANT</t>
  </si>
  <si>
    <t>During the year the Council undertook no agency work on behalf of other authorities.</t>
  </si>
  <si>
    <t xml:space="preserve">Opening Balance </t>
  </si>
  <si>
    <t>Less Payments</t>
  </si>
  <si>
    <t>Balance</t>
  </si>
  <si>
    <t xml:space="preserve">   PENSIONS</t>
  </si>
  <si>
    <t xml:space="preserve">   DEBTORS</t>
  </si>
  <si>
    <t xml:space="preserve">   TENANCIES</t>
  </si>
  <si>
    <t>Chairmans Allowance</t>
  </si>
  <si>
    <t>RECEIPTS</t>
  </si>
  <si>
    <t>PAYMENTS</t>
  </si>
  <si>
    <t>Receipts for year</t>
  </si>
  <si>
    <t>Payments for year</t>
  </si>
  <si>
    <t>RECEIPTS &amp; PAYMENTS</t>
  </si>
  <si>
    <t>Chairman</t>
  </si>
  <si>
    <t>Responsible Financial Officer</t>
  </si>
  <si>
    <t>Nil</t>
  </si>
  <si>
    <t xml:space="preserve">    ADVERTISING &amp; PUBLICITY</t>
  </si>
  <si>
    <t>Village Xmas Tree</t>
  </si>
  <si>
    <t xml:space="preserve">Balance as per statement </t>
  </si>
  <si>
    <t>Current Account</t>
  </si>
  <si>
    <t>VAT Refund</t>
  </si>
  <si>
    <t>J Haste</t>
  </si>
  <si>
    <t>Total</t>
  </si>
  <si>
    <t>The above statement represents fairly the financial position of the council as at</t>
  </si>
  <si>
    <t xml:space="preserve">Interest </t>
  </si>
  <si>
    <t>PRECEPTS and City Council Grants</t>
  </si>
  <si>
    <t>Community Account / Tailored Account</t>
  </si>
  <si>
    <t>Peterborough City Council (PCC) no longer provide a general grant to Parish Councils.</t>
  </si>
  <si>
    <t>2016/17</t>
  </si>
  <si>
    <t>transfer to/from reserves</t>
  </si>
  <si>
    <t>Less payments not cleared</t>
  </si>
  <si>
    <t xml:space="preserve"> Tailored Deposit account</t>
  </si>
  <si>
    <t>ACCOUNTS FOR YEAR ENDED 31 MARCH 2018</t>
  </si>
  <si>
    <t>2017/18</t>
  </si>
  <si>
    <t>(Deposit account)</t>
  </si>
  <si>
    <t>At the close of business on 31st March 2018 the Council had no outstanding loans.</t>
  </si>
  <si>
    <t>CASTOR PARISH COUNCIL</t>
  </si>
  <si>
    <t>ACCOUNTS FOR YEAR ENDED 31 MARCH 2019</t>
  </si>
  <si>
    <t>YEAR ENDED 31 MARCH 2019</t>
  </si>
  <si>
    <t>2018/19</t>
  </si>
  <si>
    <t>PCC  Burial ground grant</t>
  </si>
  <si>
    <t>PCC  recreation ground grant</t>
  </si>
  <si>
    <t>Land Rents</t>
  </si>
  <si>
    <t>Allotment Rents</t>
  </si>
  <si>
    <t>Wayleave</t>
  </si>
  <si>
    <t>Neighbourhood plan grant</t>
  </si>
  <si>
    <t>National Heritage Grant</t>
  </si>
  <si>
    <t>Allotments</t>
  </si>
  <si>
    <t>Standing Stones</t>
  </si>
  <si>
    <t>Land &amp; Property costs</t>
  </si>
  <si>
    <t>Play area (fencing)</t>
  </si>
  <si>
    <t>Landscape Management</t>
  </si>
  <si>
    <t>Neighbourhood planning</t>
  </si>
  <si>
    <t>Total Cash at bank 31 March 2019</t>
  </si>
  <si>
    <t xml:space="preserve">PCC grant to Castor was calculated to specifically support the contribution towards grass cutting </t>
  </si>
  <si>
    <t xml:space="preserve">S137 PAYMENTS </t>
  </si>
  <si>
    <t>No costs were incurred on the provision of pensions in 2018/19</t>
  </si>
  <si>
    <t>EARMARKED RESERVES</t>
  </si>
  <si>
    <t>Earmarked reservers are those funds raised for a specific purpose and not yet spent on those</t>
  </si>
  <si>
    <t>Audit fees</t>
  </si>
  <si>
    <t>Burial Ground Mtce</t>
  </si>
  <si>
    <t>Deposit account</t>
  </si>
  <si>
    <t>"Pockit" Card account</t>
  </si>
  <si>
    <t>General reserves</t>
  </si>
  <si>
    <t xml:space="preserve"> 31st March 2019 and reflects its payments and receipts during the year.</t>
  </si>
  <si>
    <t>date</t>
  </si>
  <si>
    <t xml:space="preserve">BALANCES </t>
  </si>
  <si>
    <t>BANK RECONCILIATION - YEAR ENDING 31 MARCH 2019</t>
  </si>
  <si>
    <t>PlusTransfers from Depoit account</t>
  </si>
  <si>
    <t>Less Transfers to deposit account</t>
  </si>
  <si>
    <t>Land rent Longfoot</t>
  </si>
  <si>
    <t>Transfers between accounts</t>
  </si>
  <si>
    <t>From Current account</t>
  </si>
  <si>
    <t>To current account</t>
  </si>
  <si>
    <t>Tailored Deposit Account - Statement no. 93</t>
  </si>
  <si>
    <t xml:space="preserve">Plus Receiptspaid in to deposit account - </t>
  </si>
  <si>
    <t>Interest</t>
  </si>
  <si>
    <t>Less Admin charge by bank</t>
  </si>
  <si>
    <t>allotment rents</t>
  </si>
  <si>
    <t>Plus total Receipts</t>
  </si>
  <si>
    <t>less those Payments paid from deposit account (see below)</t>
  </si>
  <si>
    <t>Bank Statement Sheet No 102</t>
  </si>
  <si>
    <t>less those receipts paid in to deposit account (see below)</t>
  </si>
  <si>
    <t>PCC Community Allotment Grant</t>
  </si>
  <si>
    <t>Grants (GPOC)</t>
  </si>
  <si>
    <t>Community Allotment</t>
  </si>
  <si>
    <t>Miscelaneous</t>
  </si>
  <si>
    <t>Devolved services</t>
  </si>
  <si>
    <t>Plus transfer in from Pockit card Balance</t>
  </si>
  <si>
    <t>Balance per cash book</t>
  </si>
  <si>
    <t>Deposit  Account</t>
  </si>
  <si>
    <t>Earmarked reserves B/FWD</t>
  </si>
  <si>
    <t>Earmarked reserves Carried Forward</t>
  </si>
  <si>
    <t>Standing Stones grant</t>
  </si>
  <si>
    <t>ADD Earmarked Receipts for year</t>
  </si>
  <si>
    <t>LESS Earmarked Payments for year</t>
  </si>
  <si>
    <t>Bfwd</t>
  </si>
  <si>
    <t>C/FWD</t>
  </si>
  <si>
    <t>LAND</t>
  </si>
  <si>
    <t>Tweentown, allotment land, meadow and recreation ground</t>
  </si>
  <si>
    <t>6.50 acres</t>
  </si>
  <si>
    <t>Ferryfields</t>
  </si>
  <si>
    <t>14.50 acres</t>
  </si>
  <si>
    <t>Plot 26</t>
  </si>
  <si>
    <t>2 acres</t>
  </si>
  <si>
    <t>Splash Lane allotment land</t>
  </si>
  <si>
    <t>6.25 acres</t>
  </si>
  <si>
    <t>3.50 acres</t>
  </si>
  <si>
    <t>Splash Lane, paddock</t>
  </si>
  <si>
    <t>1.75 acres</t>
  </si>
  <si>
    <t>Landy Green Way</t>
  </si>
  <si>
    <t>4.70 acres</t>
  </si>
  <si>
    <t>Russ Lees cricket ground</t>
  </si>
  <si>
    <t>6 acres</t>
  </si>
  <si>
    <t>Oldfields recreation ground</t>
  </si>
  <si>
    <t>Village green</t>
  </si>
  <si>
    <t>.295 acres</t>
  </si>
  <si>
    <t>51.495 acres</t>
  </si>
  <si>
    <t xml:space="preserve"> Value 2018</t>
  </si>
  <si>
    <t xml:space="preserve"> STREET FURNITURE</t>
  </si>
  <si>
    <t>Picnic bench</t>
  </si>
  <si>
    <t>Chairmen's bench</t>
  </si>
  <si>
    <t>'No Tipping' sign</t>
  </si>
  <si>
    <t>Curb stones</t>
  </si>
  <si>
    <t>Oak posts x31</t>
  </si>
  <si>
    <t>'no fishing' signs</t>
  </si>
  <si>
    <t xml:space="preserve"> GATES &amp; FENCES</t>
  </si>
  <si>
    <t>10ft oak gates</t>
  </si>
  <si>
    <t>8ft oak gates plus fixings</t>
  </si>
  <si>
    <t>Chain &amp; locks</t>
  </si>
  <si>
    <t>Oak Posts</t>
  </si>
  <si>
    <t xml:space="preserve"> WAR MEMORIALS</t>
  </si>
  <si>
    <t>Farmers Cross</t>
  </si>
  <si>
    <t xml:space="preserve">  PLAYGROUND EQUIPMENT</t>
  </si>
  <si>
    <t>Play equipment at play area</t>
  </si>
  <si>
    <t>New gencoing at play area</t>
  </si>
  <si>
    <t>NEW CONE CLIMBER</t>
  </si>
  <si>
    <t xml:space="preserve"> OFFICE CONTENTS</t>
  </si>
  <si>
    <t>Feb 2018 offfice equipment</t>
  </si>
  <si>
    <t>Misc equipment</t>
  </si>
  <si>
    <t>Speed activation device &amp; accessories</t>
  </si>
  <si>
    <t>MISCELLANEOUS</t>
  </si>
  <si>
    <t>(a)</t>
  </si>
  <si>
    <t>(b)</t>
  </si>
  <si>
    <t>(a + b)</t>
  </si>
  <si>
    <t>Location</t>
  </si>
  <si>
    <t>Acreage</t>
  </si>
  <si>
    <t xml:space="preserve">Tweentown, meadow and </t>
  </si>
  <si>
    <t>)</t>
  </si>
  <si>
    <t>allotment land, &amp; recreation ground</t>
  </si>
  <si>
    <t>Splash Lane Paddock</t>
  </si>
  <si>
    <t>Russ Lees Cricket Ground</t>
  </si>
  <si>
    <t>Oldfield recreation Ground</t>
  </si>
  <si>
    <t>STREET FURNITURE</t>
  </si>
  <si>
    <t>Picnic Bench</t>
  </si>
  <si>
    <t>Chairmans Bench</t>
  </si>
  <si>
    <t>"No Tipping" sign</t>
  </si>
  <si>
    <t>Curb Stones</t>
  </si>
  <si>
    <t>Oak Post (31)</t>
  </si>
  <si>
    <t>"No Fishing" Sign</t>
  </si>
  <si>
    <t>Grit Bins (2)</t>
  </si>
  <si>
    <t>GATES &amp; FENCES</t>
  </si>
  <si>
    <t>10ft Oak Gates</t>
  </si>
  <si>
    <t>8ft Oak Gates plus fixings</t>
  </si>
  <si>
    <t>Chain &amp; Locks</t>
  </si>
  <si>
    <t>WAR MEMORIALS</t>
  </si>
  <si>
    <t>PLAYGROUND EQUIPMENT</t>
  </si>
  <si>
    <t>Play Equipment at Play Area</t>
  </si>
  <si>
    <t>New Gencoing at Play Area</t>
  </si>
  <si>
    <t>New Cone Climber</t>
  </si>
  <si>
    <t>OFFICE CONTENTS</t>
  </si>
  <si>
    <t>Laptop, Keyboard  etc</t>
  </si>
  <si>
    <t xml:space="preserve">Microsoft Office Professional </t>
  </si>
  <si>
    <t>Projector</t>
  </si>
  <si>
    <t>MISC. EQUIPMENT</t>
  </si>
  <si>
    <t>Speed activation Device</t>
  </si>
  <si>
    <t>Gazebo etc (Fete equipment)</t>
  </si>
  <si>
    <t>TOTAL VALUE OF ASSETS</t>
  </si>
  <si>
    <t>At 31 Mar 2019 the following assets were held</t>
  </si>
  <si>
    <t>extracted from the asset register</t>
  </si>
  <si>
    <t>Value 2019</t>
  </si>
  <si>
    <t xml:space="preserve"> </t>
  </si>
  <si>
    <t>at the cemetery &amp; contribute towards the cost of grass cutting at the recreation ground</t>
  </si>
  <si>
    <t>Castor Parish Council adopted the General Power of Competence at the meeting held on and S137 is no longer</t>
  </si>
  <si>
    <t xml:space="preserve"> relevant to the expenditure of the parish council but the comparable amount of grants paid were £850 in 2017/18</t>
  </si>
  <si>
    <t>and £1894.62 in 2018/19 (including £1000 to the Cycle West Project)</t>
  </si>
  <si>
    <t>During the year the council spent £136.95 on website fees and contributed to the village magazine at no cost</t>
  </si>
  <si>
    <t>The Council operates agricultural tenancies and lets Allotments at a nominal charge.</t>
  </si>
  <si>
    <r>
      <t>Purposes. At the end of the financial year £</t>
    </r>
    <r>
      <rPr>
        <sz val="11"/>
        <color rgb="FFFF0000"/>
        <rFont val="Arial"/>
        <family val="2"/>
      </rPr>
      <t>775</t>
    </r>
    <r>
      <rPr>
        <sz val="11"/>
        <rFont val="Arial"/>
        <family val="2"/>
      </rPr>
      <t xml:space="preserve"> heritage grant remained to be spent on information </t>
    </r>
  </si>
  <si>
    <t>boards at the site of the Standing Stones and £692.67  remained for the Community Allotment project</t>
  </si>
  <si>
    <t>Supporting notes to the above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</si>
</sst>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dd\ mmm\ yy"/>
    <numFmt numFmtId="167" formatCode="#,##0.00_ ;\-#,##0.00\ "/>
    <numFmt numFmtId="168" formatCode="[$-809]dd\ mmmm\ yyyy;@"/>
    <numFmt numFmtId="169" formatCode="&quot;£&quot;#,##0.00"/>
    <numFmt numFmtId="170" formatCode="_-* #,##0.000_-;\-* #,##0.000_-;_-* &quot;-&quot;???_-;_-@_-"/>
  </numFmts>
  <fonts count="25" x14ac:knownFonts="1"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2"/>
      <name val="Bradley Hand ITC"/>
      <family val="4"/>
    </font>
    <font>
      <sz val="14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8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/>
    <xf numFmtId="164" fontId="1" fillId="0" borderId="0" xfId="1" applyFont="1"/>
    <xf numFmtId="0" fontId="5" fillId="0" borderId="0" xfId="0" applyFont="1" applyAlignment="1"/>
    <xf numFmtId="164" fontId="0" fillId="0" borderId="0" xfId="1" applyFont="1" applyAlignment="1"/>
    <xf numFmtId="164" fontId="5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8" fillId="0" borderId="0" xfId="1" applyFont="1"/>
    <xf numFmtId="164" fontId="1" fillId="0" borderId="0" xfId="1" applyFont="1" applyAlignment="1">
      <alignment horizontal="left" vertical="top" wrapText="1"/>
    </xf>
    <xf numFmtId="164" fontId="0" fillId="0" borderId="0" xfId="1" applyFont="1" applyAlignment="1">
      <alignment horizontal="left" vertical="top" wrapText="1"/>
    </xf>
    <xf numFmtId="164" fontId="1" fillId="0" borderId="0" xfId="1" applyFont="1" applyAlignment="1">
      <alignment horizontal="right"/>
    </xf>
    <xf numFmtId="164" fontId="1" fillId="0" borderId="0" xfId="1" applyFont="1" applyAlignment="1">
      <alignment horizontal="center"/>
    </xf>
    <xf numFmtId="164" fontId="1" fillId="0" borderId="0" xfId="1" applyFont="1" applyAlignment="1">
      <alignment horizontal="left"/>
    </xf>
    <xf numFmtId="164" fontId="1" fillId="0" borderId="0" xfId="1" applyFont="1" applyAlignment="1">
      <alignment horizontal="left" wrapText="1"/>
    </xf>
    <xf numFmtId="164" fontId="0" fillId="0" borderId="0" xfId="1" applyFont="1" applyAlignment="1">
      <alignment wrapText="1"/>
    </xf>
    <xf numFmtId="164" fontId="0" fillId="0" borderId="0" xfId="1" applyFont="1" applyAlignment="1">
      <alignment horizontal="right"/>
    </xf>
    <xf numFmtId="164" fontId="5" fillId="0" borderId="0" xfId="1" applyFont="1" applyAlignment="1">
      <alignment horizontal="right"/>
    </xf>
    <xf numFmtId="164" fontId="4" fillId="0" borderId="0" xfId="1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164" fontId="12" fillId="0" borderId="0" xfId="1" applyFont="1" applyAlignment="1">
      <alignment horizontal="right"/>
    </xf>
    <xf numFmtId="0" fontId="1" fillId="0" borderId="2" xfId="0" applyFont="1" applyBorder="1" applyAlignment="1"/>
    <xf numFmtId="164" fontId="0" fillId="0" borderId="2" xfId="1" applyFont="1" applyBorder="1" applyAlignment="1">
      <alignment horizontal="right"/>
    </xf>
    <xf numFmtId="0" fontId="1" fillId="2" borderId="0" xfId="0" applyFont="1" applyFill="1" applyAlignment="1"/>
    <xf numFmtId="164" fontId="0" fillId="2" borderId="0" xfId="1" applyFont="1" applyFill="1" applyAlignment="1">
      <alignment horizontal="right"/>
    </xf>
    <xf numFmtId="164" fontId="1" fillId="2" borderId="0" xfId="1" applyFont="1" applyFill="1" applyAlignment="1">
      <alignment horizontal="right"/>
    </xf>
    <xf numFmtId="164" fontId="0" fillId="0" borderId="0" xfId="1" applyFont="1"/>
    <xf numFmtId="164" fontId="1" fillId="0" borderId="0" xfId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3" xfId="0" applyFont="1" applyBorder="1" applyAlignment="1"/>
    <xf numFmtId="0" fontId="0" fillId="0" borderId="0" xfId="0" applyFill="1"/>
    <xf numFmtId="0" fontId="1" fillId="0" borderId="0" xfId="0" applyFont="1" applyFill="1" applyAlignment="1"/>
    <xf numFmtId="164" fontId="1" fillId="0" borderId="0" xfId="1" applyFont="1" applyFill="1" applyAlignment="1">
      <alignment horizontal="right"/>
    </xf>
    <xf numFmtId="43" fontId="1" fillId="0" borderId="0" xfId="0" applyNumberFormat="1" applyFont="1"/>
    <xf numFmtId="164" fontId="5" fillId="0" borderId="0" xfId="1" applyFont="1" applyFill="1" applyBorder="1" applyAlignment="1">
      <alignment horizontal="center"/>
    </xf>
    <xf numFmtId="164" fontId="3" fillId="0" borderId="1" xfId="1" applyFont="1" applyFill="1" applyBorder="1" applyAlignment="1">
      <alignment horizontal="right"/>
    </xf>
    <xf numFmtId="164" fontId="3" fillId="0" borderId="0" xfId="1" applyFont="1" applyFill="1" applyBorder="1" applyAlignment="1"/>
    <xf numFmtId="0" fontId="18" fillId="0" borderId="4" xfId="0" applyFont="1" applyBorder="1" applyAlignment="1">
      <alignment vertical="center" wrapText="1"/>
    </xf>
    <xf numFmtId="168" fontId="18" fillId="0" borderId="4" xfId="0" applyNumberFormat="1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9" fillId="0" borderId="4" xfId="0" applyFont="1" applyBorder="1" applyAlignment="1">
      <alignment horizontal="right" vertical="center"/>
    </xf>
    <xf numFmtId="168" fontId="19" fillId="0" borderId="4" xfId="0" applyNumberFormat="1" applyFont="1" applyBorder="1" applyAlignment="1">
      <alignment vertical="center"/>
    </xf>
    <xf numFmtId="169" fontId="18" fillId="3" borderId="4" xfId="0" applyNumberFormat="1" applyFont="1" applyFill="1" applyBorder="1" applyAlignment="1">
      <alignment vertical="center"/>
    </xf>
    <xf numFmtId="169" fontId="18" fillId="3" borderId="4" xfId="0" applyNumberFormat="1" applyFont="1" applyFill="1" applyBorder="1" applyAlignment="1">
      <alignment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0" borderId="4" xfId="0" quotePrefix="1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169" fontId="18" fillId="0" borderId="4" xfId="0" applyNumberFormat="1" applyFont="1" applyBorder="1" applyAlignment="1">
      <alignment vertical="center"/>
    </xf>
    <xf numFmtId="43" fontId="0" fillId="0" borderId="0" xfId="0" applyNumberFormat="1"/>
    <xf numFmtId="164" fontId="12" fillId="0" borderId="0" xfId="1" applyFont="1" applyAlignment="1">
      <alignment horizontal="center"/>
    </xf>
    <xf numFmtId="0" fontId="12" fillId="0" borderId="0" xfId="0" applyFont="1"/>
    <xf numFmtId="164" fontId="13" fillId="0" borderId="0" xfId="1" applyFont="1" applyAlignment="1">
      <alignment horizontal="center"/>
    </xf>
    <xf numFmtId="164" fontId="8" fillId="0" borderId="0" xfId="1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164" fontId="14" fillId="0" borderId="0" xfId="1" applyFont="1" applyBorder="1" applyAlignment="1">
      <alignment horizontal="center"/>
    </xf>
    <xf numFmtId="164" fontId="15" fillId="0" borderId="0" xfId="1" applyFont="1" applyFill="1" applyBorder="1" applyAlignment="1"/>
    <xf numFmtId="0" fontId="5" fillId="0" borderId="0" xfId="0" applyFont="1" applyBorder="1" applyAlignment="1"/>
    <xf numFmtId="164" fontId="5" fillId="0" borderId="0" xfId="1" applyFont="1" applyBorder="1" applyAlignment="1">
      <alignment horizontal="center"/>
    </xf>
    <xf numFmtId="164" fontId="0" fillId="0" borderId="0" xfId="1" applyFont="1" applyFill="1" applyBorder="1" applyAlignment="1"/>
    <xf numFmtId="0" fontId="0" fillId="0" borderId="0" xfId="0" applyBorder="1" applyAlignment="1"/>
    <xf numFmtId="164" fontId="0" fillId="0" borderId="0" xfId="1" applyFont="1" applyBorder="1" applyAlignment="1"/>
    <xf numFmtId="164" fontId="0" fillId="0" borderId="0" xfId="1" applyFont="1" applyBorder="1" applyAlignment="1">
      <alignment horizontal="center"/>
    </xf>
    <xf numFmtId="164" fontId="5" fillId="0" borderId="0" xfId="1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164" fontId="9" fillId="0" borderId="0" xfId="1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164" fontId="1" fillId="0" borderId="0" xfId="1" applyFont="1" applyBorder="1"/>
    <xf numFmtId="164" fontId="1" fillId="0" borderId="0" xfId="1" applyFont="1" applyBorder="1" applyAlignment="1">
      <alignment horizontal="center"/>
    </xf>
    <xf numFmtId="164" fontId="1" fillId="0" borderId="0" xfId="1" applyFont="1" applyFill="1" applyBorder="1" applyAlignment="1"/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/>
    <xf numFmtId="164" fontId="1" fillId="0" borderId="0" xfId="1" applyFont="1" applyBorder="1" applyAlignment="1"/>
    <xf numFmtId="164" fontId="13" fillId="0" borderId="0" xfId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1" fillId="0" borderId="0" xfId="0" applyFont="1" applyFill="1" applyBorder="1"/>
    <xf numFmtId="0" fontId="13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1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11" fillId="0" borderId="0" xfId="0" applyFont="1" applyBorder="1"/>
    <xf numFmtId="2" fontId="5" fillId="0" borderId="0" xfId="0" applyNumberFormat="1" applyFont="1" applyBorder="1" applyAlignment="1"/>
    <xf numFmtId="2" fontId="1" fillId="0" borderId="0" xfId="0" applyNumberFormat="1" applyFont="1" applyBorder="1" applyAlignment="1"/>
    <xf numFmtId="0" fontId="1" fillId="0" borderId="0" xfId="0" applyFont="1" applyBorder="1" applyAlignment="1">
      <alignment horizontal="left" indent="1"/>
    </xf>
    <xf numFmtId="2" fontId="1" fillId="0" borderId="0" xfId="0" applyNumberFormat="1" applyFont="1" applyBorder="1" applyAlignment="1">
      <alignment horizontal="left" indent="1"/>
    </xf>
    <xf numFmtId="2" fontId="6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6" fillId="0" borderId="0" xfId="0" applyFont="1" applyBorder="1"/>
    <xf numFmtId="164" fontId="6" fillId="0" borderId="0" xfId="1" applyFont="1" applyBorder="1"/>
    <xf numFmtId="164" fontId="6" fillId="0" borderId="0" xfId="1" applyFont="1" applyBorder="1" applyAlignment="1">
      <alignment horizontal="center"/>
    </xf>
    <xf numFmtId="164" fontId="12" fillId="0" borderId="0" xfId="1" applyFont="1" applyBorder="1"/>
    <xf numFmtId="164" fontId="12" fillId="0" borderId="0" xfId="1" applyFont="1" applyBorder="1" applyAlignment="1">
      <alignment horizontal="center"/>
    </xf>
    <xf numFmtId="164" fontId="0" fillId="0" borderId="0" xfId="1" applyFont="1" applyFill="1" applyBorder="1" applyAlignment="1">
      <alignment horizontal="center"/>
    </xf>
    <xf numFmtId="164" fontId="1" fillId="0" borderId="0" xfId="1" applyFont="1" applyBorder="1" applyAlignment="1">
      <alignment wrapText="1"/>
    </xf>
    <xf numFmtId="164" fontId="1" fillId="0" borderId="0" xfId="1" applyFont="1" applyBorder="1" applyAlignment="1">
      <alignment horizontal="center" wrapText="1"/>
    </xf>
    <xf numFmtId="164" fontId="12" fillId="0" borderId="0" xfId="1" applyFont="1" applyFill="1" applyBorder="1" applyAlignment="1"/>
    <xf numFmtId="2" fontId="3" fillId="0" borderId="0" xfId="0" applyNumberFormat="1" applyFont="1" applyBorder="1"/>
    <xf numFmtId="2" fontId="0" fillId="0" borderId="0" xfId="0" applyNumberFormat="1" applyBorder="1"/>
    <xf numFmtId="167" fontId="1" fillId="0" borderId="0" xfId="0" applyNumberFormat="1" applyFont="1" applyBorder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164" fontId="1" fillId="0" borderId="0" xfId="1" applyFont="1" applyBorder="1" applyAlignment="1">
      <alignment horizontal="left" vertical="top" wrapText="1"/>
    </xf>
    <xf numFmtId="164" fontId="1" fillId="0" borderId="0" xfId="1" applyFont="1" applyBorder="1" applyAlignment="1">
      <alignment horizontal="center" vertical="top" wrapText="1"/>
    </xf>
    <xf numFmtId="164" fontId="1" fillId="0" borderId="0" xfId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0" xfId="0" applyBorder="1" applyAlignment="1">
      <alignment horizontal="left" vertical="top" wrapText="1"/>
    </xf>
    <xf numFmtId="164" fontId="0" fillId="0" borderId="0" xfId="1" applyFont="1" applyBorder="1" applyAlignment="1">
      <alignment horizontal="left" vertical="top" wrapText="1"/>
    </xf>
    <xf numFmtId="164" fontId="0" fillId="0" borderId="0" xfId="1" applyFont="1" applyBorder="1" applyAlignment="1">
      <alignment horizontal="center" vertical="top" wrapText="1"/>
    </xf>
    <xf numFmtId="164" fontId="0" fillId="0" borderId="0" xfId="1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164" fontId="0" fillId="0" borderId="0" xfId="1" applyFont="1" applyFill="1" applyBorder="1" applyAlignment="1">
      <alignment vertical="top" wrapText="1"/>
    </xf>
    <xf numFmtId="0" fontId="10" fillId="0" borderId="0" xfId="0" applyFont="1" applyBorder="1" applyAlignment="1">
      <alignment horizontal="left"/>
    </xf>
    <xf numFmtId="164" fontId="1" fillId="0" borderId="0" xfId="1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166" fontId="10" fillId="0" borderId="0" xfId="0" applyNumberFormat="1" applyFont="1" applyBorder="1"/>
    <xf numFmtId="164" fontId="9" fillId="0" borderId="0" xfId="1" applyFont="1" applyBorder="1"/>
    <xf numFmtId="164" fontId="1" fillId="0" borderId="0" xfId="1" applyFont="1" applyFill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4" fontId="1" fillId="0" borderId="0" xfId="1" applyFont="1" applyBorder="1" applyAlignment="1">
      <alignment horizontal="left"/>
    </xf>
    <xf numFmtId="164" fontId="12" fillId="0" borderId="0" xfId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164" fontId="3" fillId="0" borderId="0" xfId="1" applyFont="1" applyBorder="1" applyAlignment="1">
      <alignment horizontal="left"/>
    </xf>
    <xf numFmtId="164" fontId="0" fillId="0" borderId="0" xfId="1" applyFont="1" applyBorder="1"/>
    <xf numFmtId="164" fontId="0" fillId="0" borderId="0" xfId="1" applyFont="1" applyBorder="1" applyAlignment="1">
      <alignment horizontal="right"/>
    </xf>
    <xf numFmtId="0" fontId="9" fillId="0" borderId="0" xfId="0" applyFont="1" applyBorder="1" applyAlignment="1"/>
    <xf numFmtId="0" fontId="12" fillId="0" borderId="0" xfId="0" applyFont="1" applyBorder="1"/>
    <xf numFmtId="0" fontId="13" fillId="0" borderId="0" xfId="0" applyFont="1" applyBorder="1" applyAlignment="1"/>
    <xf numFmtId="164" fontId="13" fillId="0" borderId="0" xfId="1" applyFont="1" applyBorder="1" applyAlignment="1">
      <alignment horizontal="center"/>
    </xf>
    <xf numFmtId="164" fontId="13" fillId="0" borderId="0" xfId="1" applyFont="1" applyFill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170" fontId="12" fillId="0" borderId="0" xfId="1" applyNumberFormat="1" applyFont="1" applyBorder="1"/>
    <xf numFmtId="168" fontId="23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170" fontId="12" fillId="0" borderId="0" xfId="1" applyNumberFormat="1" applyFont="1" applyBorder="1" applyAlignment="1">
      <alignment horizontal="center" vertical="center" wrapText="1"/>
    </xf>
    <xf numFmtId="164" fontId="12" fillId="2" borderId="0" xfId="1" applyFont="1" applyFill="1" applyBorder="1"/>
    <xf numFmtId="164" fontId="12" fillId="0" borderId="0" xfId="1" applyFont="1" applyFill="1" applyBorder="1"/>
    <xf numFmtId="164" fontId="12" fillId="0" borderId="0" xfId="1" applyFont="1" applyFill="1" applyBorder="1" applyAlignment="1">
      <alignment horizontal="center"/>
    </xf>
    <xf numFmtId="164" fontId="12" fillId="0" borderId="0" xfId="1" applyFont="1" applyBorder="1" applyAlignment="1">
      <alignment horizontal="right"/>
    </xf>
    <xf numFmtId="164" fontId="8" fillId="0" borderId="0" xfId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70" fontId="0" fillId="0" borderId="0" xfId="1" applyNumberFormat="1" applyFont="1" applyBorder="1"/>
    <xf numFmtId="0" fontId="21" fillId="0" borderId="0" xfId="0" applyFont="1" applyBorder="1"/>
    <xf numFmtId="164" fontId="1" fillId="0" borderId="0" xfId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164" fontId="1" fillId="0" borderId="0" xfId="1" applyFont="1" applyBorder="1" applyAlignment="1">
      <alignment horizontal="left" wrapText="1"/>
    </xf>
    <xf numFmtId="164" fontId="1" fillId="0" borderId="0" xfId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164" fontId="1" fillId="0" borderId="0" xfId="1" applyFont="1" applyFill="1" applyBorder="1" applyAlignment="1">
      <alignment horizontal="left" indent="1"/>
    </xf>
    <xf numFmtId="0" fontId="4" fillId="0" borderId="0" xfId="0" applyFont="1" applyBorder="1"/>
    <xf numFmtId="0" fontId="0" fillId="0" borderId="0" xfId="0" applyBorder="1" applyAlignment="1">
      <alignment wrapText="1"/>
    </xf>
    <xf numFmtId="164" fontId="0" fillId="0" borderId="0" xfId="1" applyFont="1" applyBorder="1" applyAlignment="1">
      <alignment wrapText="1"/>
    </xf>
    <xf numFmtId="164" fontId="0" fillId="0" borderId="0" xfId="1" applyFont="1" applyBorder="1" applyAlignment="1">
      <alignment horizontal="center" wrapText="1"/>
    </xf>
    <xf numFmtId="164" fontId="4" fillId="0" borderId="0" xfId="1" applyFont="1" applyFill="1" applyBorder="1" applyAlignment="1"/>
    <xf numFmtId="0" fontId="16" fillId="0" borderId="0" xfId="0" applyFont="1" applyBorder="1" applyAlignment="1"/>
    <xf numFmtId="164" fontId="4" fillId="0" borderId="0" xfId="1" applyFont="1" applyBorder="1"/>
    <xf numFmtId="164" fontId="4" fillId="0" borderId="0" xfId="1" applyFont="1" applyBorder="1" applyAlignment="1">
      <alignment horizontal="center"/>
    </xf>
    <xf numFmtId="0" fontId="4" fillId="0" borderId="0" xfId="0" applyFont="1" applyBorder="1" applyAlignment="1"/>
    <xf numFmtId="164" fontId="24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_18%20CPC%20Working%20copy%20for%20statement%20of%20accs%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udget Analysis"/>
      <sheetName val="Receipts"/>
      <sheetName val="Variances"/>
      <sheetName val="Payments"/>
      <sheetName val="Balances"/>
      <sheetName val="Standing Stones"/>
      <sheetName val="Audit Bank rec"/>
      <sheetName val="Assets  Register"/>
      <sheetName val="Audit reconciliation"/>
      <sheetName val="V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5">
          <cell r="J35">
            <v>3133.33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0"/>
  <sheetViews>
    <sheetView tabSelected="1" view="pageBreakPreview" topLeftCell="A178" zoomScale="130" zoomScaleNormal="100" zoomScaleSheetLayoutView="130" workbookViewId="0">
      <selection activeCell="H190" sqref="H190"/>
    </sheetView>
  </sheetViews>
  <sheetFormatPr defaultRowHeight="15.75" customHeight="1" x14ac:dyDescent="0.2"/>
  <cols>
    <col min="1" max="1" width="1.5703125" style="92" customWidth="1"/>
    <col min="2" max="2" width="12.140625" style="73" customWidth="1"/>
    <col min="3" max="3" width="10.7109375" style="92" customWidth="1"/>
    <col min="4" max="4" width="16.85546875" style="92" customWidth="1"/>
    <col min="5" max="5" width="18.5703125" style="92" bestFit="1" customWidth="1"/>
    <col min="6" max="6" width="28.85546875" style="146" bestFit="1" customWidth="1"/>
    <col min="7" max="7" width="11.85546875" style="75" bestFit="1" customWidth="1"/>
    <col min="8" max="8" width="14.7109375" style="72" customWidth="1"/>
    <col min="9" max="9" width="11.5703125" style="24" bestFit="1" customWidth="1"/>
  </cols>
  <sheetData>
    <row r="1" spans="1:9" ht="15.75" customHeight="1" x14ac:dyDescent="0.25">
      <c r="A1" s="66"/>
      <c r="B1" s="67"/>
      <c r="C1" s="66"/>
      <c r="D1" s="66"/>
      <c r="E1" s="66"/>
      <c r="F1" s="68"/>
      <c r="G1" s="68"/>
      <c r="H1" s="69"/>
      <c r="I1" s="19"/>
    </row>
    <row r="2" spans="1:9" ht="15.75" customHeight="1" x14ac:dyDescent="0.25">
      <c r="A2" s="66"/>
      <c r="B2" s="70" t="s">
        <v>53</v>
      </c>
      <c r="C2" s="28"/>
      <c r="D2" s="28"/>
      <c r="E2" s="28"/>
      <c r="F2" s="71"/>
      <c r="G2" s="71"/>
    </row>
    <row r="3" spans="1:9" ht="15.75" customHeight="1" x14ac:dyDescent="0.25">
      <c r="A3" s="66"/>
      <c r="B3" s="70" t="s">
        <v>54</v>
      </c>
      <c r="C3" s="73"/>
      <c r="D3" s="73"/>
      <c r="E3" s="73"/>
      <c r="F3" s="74"/>
      <c r="H3" s="76"/>
      <c r="I3" s="13"/>
    </row>
    <row r="4" spans="1:9" ht="15.75" customHeight="1" x14ac:dyDescent="0.25">
      <c r="A4" s="66"/>
      <c r="B4" s="70"/>
      <c r="C4" s="73"/>
      <c r="D4" s="73"/>
      <c r="E4" s="73"/>
      <c r="F4" s="74"/>
      <c r="H4" s="76"/>
      <c r="I4" s="13"/>
    </row>
    <row r="5" spans="1:9" ht="15.75" customHeight="1" x14ac:dyDescent="0.25">
      <c r="A5" s="66"/>
      <c r="B5" s="77" t="s">
        <v>29</v>
      </c>
      <c r="C5" s="78"/>
      <c r="D5" s="78"/>
      <c r="E5" s="78"/>
      <c r="F5" s="79"/>
      <c r="G5" s="79"/>
      <c r="H5" s="49"/>
      <c r="I5" s="15"/>
    </row>
    <row r="6" spans="1:9" ht="15.75" customHeight="1" x14ac:dyDescent="0.25">
      <c r="A6" s="66"/>
      <c r="B6" s="77" t="s">
        <v>55</v>
      </c>
      <c r="C6" s="78"/>
      <c r="D6" s="78"/>
      <c r="E6" s="78"/>
      <c r="F6" s="80"/>
      <c r="G6" s="80"/>
      <c r="H6" s="49"/>
      <c r="I6" s="15"/>
    </row>
    <row r="7" spans="1:9" ht="15.75" customHeight="1" x14ac:dyDescent="0.2">
      <c r="A7" s="66"/>
      <c r="B7" s="67"/>
      <c r="C7" s="66"/>
      <c r="D7" s="66"/>
      <c r="E7" s="66"/>
      <c r="F7" s="81"/>
      <c r="G7" s="82"/>
      <c r="H7" s="83"/>
      <c r="I7" s="19"/>
    </row>
    <row r="8" spans="1:9" s="30" customFormat="1" ht="15.75" customHeight="1" x14ac:dyDescent="0.25">
      <c r="A8" s="84"/>
      <c r="B8" s="28" t="s">
        <v>50</v>
      </c>
      <c r="C8" s="78"/>
      <c r="D8" s="78"/>
      <c r="E8" s="78"/>
      <c r="F8" s="80"/>
      <c r="G8" s="80"/>
      <c r="H8" s="47" t="s">
        <v>56</v>
      </c>
      <c r="I8" s="29"/>
    </row>
    <row r="9" spans="1:9" ht="15.75" customHeight="1" x14ac:dyDescent="0.25">
      <c r="A9" s="66"/>
      <c r="B9" s="85" t="s">
        <v>1</v>
      </c>
      <c r="C9" s="86"/>
      <c r="D9" s="78" t="s">
        <v>25</v>
      </c>
      <c r="E9" s="78"/>
      <c r="F9" s="87"/>
      <c r="G9" s="82"/>
      <c r="H9" s="88" t="s">
        <v>1</v>
      </c>
    </row>
    <row r="10" spans="1:9" ht="15.75" customHeight="1" x14ac:dyDescent="0.2">
      <c r="A10" s="66"/>
      <c r="B10" s="89"/>
      <c r="C10" s="66"/>
      <c r="D10" s="66"/>
      <c r="E10" s="66"/>
      <c r="F10" s="81"/>
      <c r="G10" s="82"/>
    </row>
    <row r="11" spans="1:9" ht="15.75" customHeight="1" x14ac:dyDescent="0.2">
      <c r="A11" s="89"/>
      <c r="B11" s="90">
        <v>23966</v>
      </c>
      <c r="C11" s="66"/>
      <c r="D11" s="66" t="s">
        <v>3</v>
      </c>
      <c r="E11" s="66"/>
      <c r="F11" s="81"/>
      <c r="G11" s="82"/>
      <c r="H11" s="91">
        <v>31966</v>
      </c>
      <c r="I11" s="24">
        <f>H11-B11</f>
        <v>8000</v>
      </c>
    </row>
    <row r="12" spans="1:9" ht="15.75" customHeight="1" x14ac:dyDescent="0.2">
      <c r="A12" s="66"/>
      <c r="B12" s="90">
        <v>2250</v>
      </c>
      <c r="C12" s="66"/>
      <c r="D12" s="66" t="s">
        <v>57</v>
      </c>
      <c r="E12" s="66"/>
      <c r="F12" s="81"/>
      <c r="G12" s="82"/>
      <c r="H12" s="91">
        <v>2250</v>
      </c>
      <c r="I12" s="24">
        <f>H12-B12</f>
        <v>0</v>
      </c>
    </row>
    <row r="13" spans="1:9" ht="15.75" customHeight="1" x14ac:dyDescent="0.2">
      <c r="A13" s="66"/>
      <c r="B13" s="90">
        <v>280</v>
      </c>
      <c r="C13" s="66"/>
      <c r="D13" s="66" t="s">
        <v>58</v>
      </c>
      <c r="E13" s="66"/>
      <c r="F13" s="81"/>
      <c r="G13" s="82"/>
      <c r="H13" s="91">
        <v>280</v>
      </c>
      <c r="I13" s="24">
        <f>H13-B13</f>
        <v>0</v>
      </c>
    </row>
    <row r="14" spans="1:9" ht="15.75" customHeight="1" x14ac:dyDescent="0.2">
      <c r="A14" s="66"/>
      <c r="B14" s="90"/>
      <c r="C14" s="66"/>
      <c r="D14" s="66" t="s">
        <v>100</v>
      </c>
      <c r="E14" s="66"/>
      <c r="F14" s="81"/>
      <c r="G14" s="82"/>
      <c r="H14" s="91">
        <v>3647.83</v>
      </c>
      <c r="I14" s="24">
        <f>H14-B14</f>
        <v>3647.83</v>
      </c>
    </row>
    <row r="15" spans="1:9" ht="15.75" customHeight="1" x14ac:dyDescent="0.2">
      <c r="A15" s="66"/>
      <c r="B15" s="90">
        <v>421.5</v>
      </c>
      <c r="C15" s="66"/>
      <c r="D15" s="66" t="s">
        <v>62</v>
      </c>
      <c r="E15" s="66"/>
      <c r="F15" s="81"/>
      <c r="G15" s="82"/>
      <c r="H15" s="91">
        <v>0</v>
      </c>
      <c r="I15" s="24">
        <f>H15-B15</f>
        <v>-421.5</v>
      </c>
    </row>
    <row r="16" spans="1:9" ht="15.75" customHeight="1" x14ac:dyDescent="0.2">
      <c r="B16" s="90">
        <v>10000</v>
      </c>
      <c r="C16" s="66"/>
      <c r="D16" s="66" t="s">
        <v>63</v>
      </c>
      <c r="E16" s="66"/>
      <c r="F16" s="81"/>
      <c r="G16" s="82"/>
      <c r="H16" s="91">
        <v>0</v>
      </c>
      <c r="I16" s="24">
        <f>H16-B16</f>
        <v>-10000</v>
      </c>
    </row>
    <row r="17" spans="1:11" ht="15.75" customHeight="1" x14ac:dyDescent="0.2">
      <c r="A17" s="66"/>
      <c r="B17" s="90">
        <v>0</v>
      </c>
      <c r="C17" s="66"/>
      <c r="D17" s="66" t="s">
        <v>59</v>
      </c>
      <c r="E17" s="66"/>
      <c r="F17" s="81"/>
      <c r="G17" s="82"/>
      <c r="H17" s="91">
        <v>4118.8</v>
      </c>
      <c r="I17" s="24">
        <f>H17-B17</f>
        <v>4118.8</v>
      </c>
    </row>
    <row r="18" spans="1:11" ht="15.75" customHeight="1" x14ac:dyDescent="0.2">
      <c r="A18" s="66"/>
      <c r="B18" s="90">
        <v>444.79</v>
      </c>
      <c r="C18" s="66"/>
      <c r="D18" s="66" t="s">
        <v>60</v>
      </c>
      <c r="E18" s="66"/>
      <c r="F18" s="81"/>
      <c r="G18" s="82"/>
      <c r="H18" s="91">
        <v>212.5</v>
      </c>
      <c r="I18" s="24">
        <f>H18-B18</f>
        <v>-232.29000000000002</v>
      </c>
    </row>
    <row r="19" spans="1:11" ht="15.75" customHeight="1" x14ac:dyDescent="0.2">
      <c r="A19" s="66"/>
      <c r="B19" s="90">
        <v>193.95</v>
      </c>
      <c r="C19" s="66"/>
      <c r="D19" s="66" t="s">
        <v>61</v>
      </c>
      <c r="E19" s="66"/>
      <c r="F19" s="81"/>
      <c r="G19" s="82"/>
      <c r="H19" s="91">
        <v>0</v>
      </c>
      <c r="I19" s="24">
        <f>H19-B19</f>
        <v>-193.95</v>
      </c>
    </row>
    <row r="20" spans="1:11" ht="15.75" customHeight="1" x14ac:dyDescent="0.2">
      <c r="A20" s="66"/>
      <c r="B20" s="90">
        <v>85.51</v>
      </c>
      <c r="C20" s="66"/>
      <c r="D20" s="66" t="s">
        <v>41</v>
      </c>
      <c r="E20" s="66"/>
      <c r="F20" s="81" t="s">
        <v>51</v>
      </c>
      <c r="G20" s="82"/>
      <c r="H20" s="91">
        <v>309.58999999999997</v>
      </c>
      <c r="I20" s="24">
        <f>H20-B20</f>
        <v>224.07999999999998</v>
      </c>
    </row>
    <row r="21" spans="1:11" ht="15.75" customHeight="1" x14ac:dyDescent="0.2">
      <c r="A21" s="66"/>
      <c r="B21" s="90">
        <v>0</v>
      </c>
      <c r="D21" s="66" t="s">
        <v>37</v>
      </c>
      <c r="E21" s="66"/>
      <c r="F21" s="81"/>
      <c r="G21" s="82"/>
      <c r="H21" s="91">
        <v>3144.07</v>
      </c>
      <c r="I21" s="24">
        <f>H21-B21</f>
        <v>3144.07</v>
      </c>
    </row>
    <row r="22" spans="1:11" ht="15.75" customHeight="1" x14ac:dyDescent="0.2">
      <c r="A22" s="66"/>
      <c r="B22" s="90"/>
      <c r="C22" s="66"/>
      <c r="D22" s="66"/>
      <c r="E22" s="66"/>
      <c r="F22" s="81"/>
      <c r="G22" s="82"/>
      <c r="H22" s="91"/>
      <c r="I22" s="24">
        <f>H22-B22</f>
        <v>0</v>
      </c>
    </row>
    <row r="23" spans="1:11" ht="15.75" customHeight="1" thickBot="1" x14ac:dyDescent="0.3">
      <c r="A23" s="93"/>
      <c r="B23" s="94">
        <f>SUM(B11:B21)</f>
        <v>37641.75</v>
      </c>
      <c r="C23" s="66"/>
      <c r="D23" s="66"/>
      <c r="E23" s="66"/>
      <c r="F23" s="81"/>
      <c r="G23" s="82"/>
      <c r="H23" s="48">
        <f>SUM(H11:H21)</f>
        <v>45928.79</v>
      </c>
      <c r="I23" s="24">
        <f>H23-B23</f>
        <v>8287.0400000000009</v>
      </c>
      <c r="K23" s="61">
        <f>H23-47351.79</f>
        <v>-1423</v>
      </c>
    </row>
    <row r="24" spans="1:11" ht="15.75" customHeight="1" thickTop="1" x14ac:dyDescent="0.2">
      <c r="A24" s="66"/>
      <c r="B24" s="90"/>
      <c r="C24" s="66"/>
      <c r="D24" s="66"/>
      <c r="E24" s="66"/>
      <c r="F24" s="81"/>
      <c r="G24" s="82"/>
      <c r="H24" s="91"/>
    </row>
    <row r="25" spans="1:11" ht="15.75" customHeight="1" x14ac:dyDescent="0.25">
      <c r="A25" s="96"/>
      <c r="B25" s="97"/>
      <c r="C25" s="66"/>
      <c r="D25" s="78" t="s">
        <v>26</v>
      </c>
      <c r="E25" s="78"/>
      <c r="F25" s="80"/>
      <c r="G25" s="80"/>
      <c r="H25" s="88"/>
    </row>
    <row r="26" spans="1:11" ht="15.75" customHeight="1" x14ac:dyDescent="0.2">
      <c r="A26" s="96"/>
      <c r="B26" s="98"/>
      <c r="C26" s="66"/>
      <c r="D26" s="66"/>
      <c r="E26" s="66"/>
      <c r="F26" s="81"/>
      <c r="G26" s="82"/>
      <c r="H26" s="91"/>
    </row>
    <row r="27" spans="1:11" ht="15.75" customHeight="1" x14ac:dyDescent="0.2">
      <c r="A27" s="96"/>
      <c r="B27" s="98">
        <v>4779.6000000000004</v>
      </c>
      <c r="C27" s="66"/>
      <c r="D27" s="66" t="s">
        <v>4</v>
      </c>
      <c r="E27" s="66"/>
      <c r="F27" s="81"/>
      <c r="G27" s="82"/>
      <c r="H27" s="91">
        <v>9498.85</v>
      </c>
    </row>
    <row r="28" spans="1:11" ht="15.75" customHeight="1" x14ac:dyDescent="0.2">
      <c r="A28" s="96"/>
      <c r="B28" s="98">
        <v>1456.44</v>
      </c>
      <c r="C28" s="66"/>
      <c r="D28" s="66" t="s">
        <v>5</v>
      </c>
      <c r="E28" s="66"/>
      <c r="F28" s="81"/>
      <c r="G28" s="82"/>
      <c r="H28" s="91">
        <f>1785.98-140-240</f>
        <v>1405.98</v>
      </c>
    </row>
    <row r="29" spans="1:11" ht="15.75" customHeight="1" x14ac:dyDescent="0.2">
      <c r="A29" s="96"/>
      <c r="B29" s="98">
        <v>340</v>
      </c>
      <c r="C29" s="66"/>
      <c r="D29" s="66" t="s">
        <v>76</v>
      </c>
      <c r="E29" s="66"/>
      <c r="F29" s="81"/>
      <c r="G29" s="82"/>
      <c r="H29" s="91">
        <f>140+240</f>
        <v>380</v>
      </c>
    </row>
    <row r="30" spans="1:11" ht="15.75" customHeight="1" x14ac:dyDescent="0.2">
      <c r="A30" s="96"/>
      <c r="B30" s="98">
        <v>850</v>
      </c>
      <c r="C30" s="66"/>
      <c r="D30" s="66" t="s">
        <v>6</v>
      </c>
      <c r="E30" s="66" t="s">
        <v>101</v>
      </c>
      <c r="F30" s="81"/>
      <c r="G30" s="82"/>
      <c r="H30" s="91">
        <v>1894.62</v>
      </c>
    </row>
    <row r="31" spans="1:11" ht="15.75" customHeight="1" x14ac:dyDescent="0.2">
      <c r="A31" s="96"/>
      <c r="B31" s="98">
        <v>280</v>
      </c>
      <c r="C31" s="66"/>
      <c r="D31" s="66" t="s">
        <v>7</v>
      </c>
      <c r="E31" s="66"/>
      <c r="F31" s="81"/>
      <c r="G31" s="82"/>
      <c r="H31" s="91">
        <v>406.44</v>
      </c>
    </row>
    <row r="32" spans="1:11" ht="15.75" customHeight="1" x14ac:dyDescent="0.2">
      <c r="A32" s="96"/>
      <c r="B32" s="98">
        <v>162.33000000000001</v>
      </c>
      <c r="C32" s="66"/>
      <c r="D32" s="66" t="s">
        <v>9</v>
      </c>
      <c r="E32" s="66"/>
      <c r="F32" s="81"/>
      <c r="G32" s="82"/>
      <c r="H32" s="91">
        <v>428.59</v>
      </c>
    </row>
    <row r="33" spans="1:8" ht="15.75" customHeight="1" x14ac:dyDescent="0.2">
      <c r="A33" s="96"/>
      <c r="B33" s="98">
        <v>760.24</v>
      </c>
      <c r="C33" s="66"/>
      <c r="D33" s="66" t="s">
        <v>64</v>
      </c>
      <c r="E33" s="66"/>
      <c r="F33" s="81"/>
      <c r="G33" s="82"/>
      <c r="H33" s="91">
        <v>1168.49</v>
      </c>
    </row>
    <row r="34" spans="1:8" ht="15.75" customHeight="1" x14ac:dyDescent="0.2">
      <c r="A34" s="96"/>
      <c r="B34" s="98">
        <v>0</v>
      </c>
      <c r="C34" s="66"/>
      <c r="D34" s="66" t="s">
        <v>102</v>
      </c>
      <c r="E34" s="66"/>
      <c r="F34" s="81"/>
      <c r="G34" s="82"/>
      <c r="H34" s="91">
        <v>2955.16</v>
      </c>
    </row>
    <row r="35" spans="1:8" ht="15.75" customHeight="1" x14ac:dyDescent="0.2">
      <c r="A35" s="96"/>
      <c r="B35" s="98">
        <v>3342.98</v>
      </c>
      <c r="C35" s="66"/>
      <c r="D35" s="66" t="s">
        <v>77</v>
      </c>
      <c r="E35" s="66"/>
      <c r="F35" s="81"/>
      <c r="G35" s="82"/>
      <c r="H35" s="91">
        <v>3292.49</v>
      </c>
    </row>
    <row r="36" spans="1:8" ht="15.75" customHeight="1" x14ac:dyDescent="0.2">
      <c r="A36" s="96"/>
      <c r="B36" s="98">
        <v>1138.24</v>
      </c>
      <c r="C36" s="66"/>
      <c r="D36" s="66" t="s">
        <v>66</v>
      </c>
      <c r="E36" s="66"/>
      <c r="F36" s="81"/>
      <c r="G36" s="82"/>
      <c r="H36" s="91">
        <v>1267.6400000000001</v>
      </c>
    </row>
    <row r="37" spans="1:8" ht="15.75" customHeight="1" x14ac:dyDescent="0.2">
      <c r="A37" s="96"/>
      <c r="B37" s="98">
        <v>11225</v>
      </c>
      <c r="C37" s="66"/>
      <c r="D37" s="66" t="s">
        <v>65</v>
      </c>
      <c r="E37" s="66"/>
      <c r="F37" s="81"/>
      <c r="G37" s="82"/>
      <c r="H37" s="91"/>
    </row>
    <row r="38" spans="1:8" ht="15.75" customHeight="1" x14ac:dyDescent="0.2">
      <c r="A38" s="96"/>
      <c r="B38" s="98">
        <v>3133.33</v>
      </c>
      <c r="C38" s="66"/>
      <c r="D38" s="66" t="s">
        <v>67</v>
      </c>
      <c r="E38" s="66"/>
      <c r="F38" s="81"/>
      <c r="G38" s="82"/>
      <c r="H38" s="91"/>
    </row>
    <row r="39" spans="1:8" ht="15.75" customHeight="1" x14ac:dyDescent="0.2">
      <c r="A39" s="96"/>
      <c r="B39" s="98">
        <v>4478.3999999999996</v>
      </c>
      <c r="C39" s="66"/>
      <c r="D39" s="66" t="s">
        <v>68</v>
      </c>
      <c r="E39" s="66"/>
      <c r="F39" s="81"/>
      <c r="G39" s="82"/>
      <c r="H39" s="91">
        <f>540+150</f>
        <v>690</v>
      </c>
    </row>
    <row r="40" spans="1:8" ht="15.75" customHeight="1" x14ac:dyDescent="0.2">
      <c r="A40" s="96"/>
      <c r="B40" s="98">
        <v>30</v>
      </c>
      <c r="C40" s="66"/>
      <c r="D40" s="66" t="s">
        <v>8</v>
      </c>
      <c r="E40" s="66"/>
      <c r="F40" s="81"/>
      <c r="G40" s="82"/>
      <c r="H40" s="91">
        <v>119.33</v>
      </c>
    </row>
    <row r="41" spans="1:8" ht="15.75" customHeight="1" x14ac:dyDescent="0.2">
      <c r="A41" s="96"/>
      <c r="B41" s="98">
        <v>81.96</v>
      </c>
      <c r="C41" s="66"/>
      <c r="D41" s="66" t="s">
        <v>24</v>
      </c>
      <c r="E41" s="66"/>
      <c r="F41" s="81"/>
      <c r="G41" s="82"/>
      <c r="H41" s="91">
        <v>0</v>
      </c>
    </row>
    <row r="42" spans="1:8" ht="15.75" customHeight="1" x14ac:dyDescent="0.2">
      <c r="A42" s="96"/>
      <c r="B42" s="98">
        <v>656.6</v>
      </c>
      <c r="C42" s="66"/>
      <c r="D42" s="66" t="s">
        <v>69</v>
      </c>
      <c r="E42" s="66"/>
      <c r="F42" s="81"/>
      <c r="G42" s="82"/>
      <c r="H42" s="91">
        <v>359.7</v>
      </c>
    </row>
    <row r="43" spans="1:8" ht="15.75" customHeight="1" x14ac:dyDescent="0.2">
      <c r="A43" s="96"/>
      <c r="B43" s="98">
        <v>160</v>
      </c>
      <c r="C43" s="66"/>
      <c r="D43" s="66" t="s">
        <v>34</v>
      </c>
      <c r="E43" s="66"/>
      <c r="F43" s="81"/>
      <c r="G43" s="82"/>
      <c r="H43" s="91">
        <v>200</v>
      </c>
    </row>
    <row r="44" spans="1:8" ht="15.75" customHeight="1" x14ac:dyDescent="0.2">
      <c r="A44" s="96"/>
      <c r="B44" s="98"/>
      <c r="C44" s="66"/>
      <c r="D44" s="66" t="s">
        <v>104</v>
      </c>
      <c r="E44" s="66"/>
      <c r="F44" s="81"/>
      <c r="G44" s="82"/>
      <c r="H44" s="91">
        <f>231.92+192</f>
        <v>423.91999999999996</v>
      </c>
    </row>
    <row r="45" spans="1:8" ht="15.75" customHeight="1" x14ac:dyDescent="0.2">
      <c r="A45" s="96"/>
      <c r="B45" s="98">
        <v>0</v>
      </c>
      <c r="C45" s="66"/>
      <c r="D45" s="66" t="s">
        <v>103</v>
      </c>
      <c r="E45" s="66"/>
      <c r="F45" s="81"/>
      <c r="G45" s="82"/>
      <c r="H45" s="91">
        <v>1233.1199999999999</v>
      </c>
    </row>
    <row r="46" spans="1:8" ht="15.75" customHeight="1" x14ac:dyDescent="0.2">
      <c r="A46" s="96"/>
      <c r="B46" s="98">
        <v>2187.0100000000002</v>
      </c>
      <c r="D46" s="66" t="s">
        <v>12</v>
      </c>
      <c r="E46" s="66"/>
      <c r="F46" s="81"/>
      <c r="G46" s="82"/>
      <c r="H46" s="91">
        <v>996.76</v>
      </c>
    </row>
    <row r="47" spans="1:8" ht="15.75" customHeight="1" x14ac:dyDescent="0.2">
      <c r="A47" s="66"/>
      <c r="B47" s="90"/>
      <c r="C47" s="66"/>
      <c r="D47" s="66"/>
      <c r="E47" s="66"/>
      <c r="F47" s="81"/>
      <c r="G47" s="82"/>
      <c r="H47" s="91"/>
    </row>
    <row r="48" spans="1:8" ht="15.75" customHeight="1" thickBot="1" x14ac:dyDescent="0.3">
      <c r="A48" s="66"/>
      <c r="B48" s="94">
        <f>SUM(B27:B47)</f>
        <v>35062.130000000005</v>
      </c>
      <c r="C48" s="66"/>
      <c r="D48" s="66"/>
      <c r="E48" s="66"/>
      <c r="F48" s="81"/>
      <c r="G48" s="82"/>
      <c r="H48" s="48">
        <f>SUM(H27:H47)</f>
        <v>26721.09</v>
      </c>
    </row>
    <row r="49" spans="1:9" ht="15.75" customHeight="1" thickTop="1" x14ac:dyDescent="0.2">
      <c r="A49" s="66"/>
      <c r="B49" s="99"/>
      <c r="C49" s="66"/>
      <c r="D49" s="66"/>
      <c r="E49" s="66"/>
      <c r="F49" s="81"/>
      <c r="G49" s="82"/>
      <c r="H49" s="100"/>
    </row>
    <row r="50" spans="1:9" ht="15.75" customHeight="1" thickBot="1" x14ac:dyDescent="0.35">
      <c r="A50" s="93"/>
      <c r="B50" s="101">
        <f>B23-B48</f>
        <v>2579.6199999999953</v>
      </c>
      <c r="C50" s="102"/>
      <c r="D50" s="78" t="s">
        <v>46</v>
      </c>
      <c r="E50" s="78"/>
      <c r="F50" s="80"/>
      <c r="G50" s="80"/>
      <c r="H50" s="48">
        <f>H23-H48</f>
        <v>19207.7</v>
      </c>
    </row>
    <row r="51" spans="1:9" ht="15.75" customHeight="1" thickTop="1" x14ac:dyDescent="0.25">
      <c r="A51" s="93"/>
      <c r="B51" s="93"/>
      <c r="C51" s="86"/>
      <c r="D51" s="78"/>
      <c r="E51" s="78"/>
      <c r="F51" s="80"/>
      <c r="G51" s="80"/>
      <c r="H51" s="95"/>
      <c r="I51" s="25"/>
    </row>
    <row r="52" spans="1:9" ht="15.75" customHeight="1" x14ac:dyDescent="0.25">
      <c r="A52" s="93"/>
      <c r="B52" s="103"/>
      <c r="C52" s="86"/>
      <c r="D52" s="78"/>
      <c r="E52" s="78"/>
      <c r="F52" s="80"/>
      <c r="G52" s="80"/>
      <c r="I52" s="25"/>
    </row>
    <row r="53" spans="1:9" ht="15.75" customHeight="1" x14ac:dyDescent="0.2">
      <c r="A53" s="66"/>
      <c r="B53" s="104"/>
      <c r="C53" s="66"/>
      <c r="D53" s="66"/>
      <c r="E53" s="66"/>
      <c r="F53" s="81"/>
      <c r="G53" s="82"/>
      <c r="I53" s="19"/>
    </row>
    <row r="54" spans="1:9" ht="15.75" customHeight="1" x14ac:dyDescent="0.25">
      <c r="A54" s="66"/>
      <c r="B54" s="70" t="s">
        <v>53</v>
      </c>
      <c r="C54" s="66"/>
      <c r="D54" s="66"/>
      <c r="E54" s="66"/>
      <c r="F54" s="81"/>
      <c r="G54" s="82"/>
      <c r="I54" s="19"/>
    </row>
    <row r="55" spans="1:9" ht="15.75" customHeight="1" x14ac:dyDescent="0.25">
      <c r="A55" s="66"/>
      <c r="B55" s="70" t="s">
        <v>54</v>
      </c>
      <c r="C55" s="28"/>
      <c r="D55" s="28"/>
      <c r="E55" s="28"/>
      <c r="F55" s="71"/>
      <c r="G55" s="71"/>
      <c r="I55" s="14"/>
    </row>
    <row r="56" spans="1:9" ht="15.75" customHeight="1" x14ac:dyDescent="0.2">
      <c r="A56" s="66"/>
      <c r="B56" s="104"/>
      <c r="C56" s="66"/>
      <c r="F56" s="81"/>
      <c r="G56" s="82"/>
      <c r="I56" s="19"/>
    </row>
    <row r="57" spans="1:9" ht="15.75" customHeight="1" x14ac:dyDescent="0.25">
      <c r="A57" s="66"/>
      <c r="B57" s="86" t="s">
        <v>83</v>
      </c>
      <c r="C57" s="78"/>
      <c r="D57" s="78"/>
      <c r="E57" s="78"/>
      <c r="F57" s="80"/>
      <c r="G57" s="80"/>
      <c r="I57" s="15"/>
    </row>
    <row r="58" spans="1:9" ht="15.75" customHeight="1" x14ac:dyDescent="0.2">
      <c r="A58" s="66"/>
      <c r="B58" s="67"/>
      <c r="C58" s="66"/>
      <c r="D58" s="66"/>
      <c r="E58" s="66"/>
      <c r="F58" s="81"/>
      <c r="G58" s="82"/>
      <c r="I58" s="19"/>
    </row>
    <row r="59" spans="1:9" ht="15.75" customHeight="1" x14ac:dyDescent="0.25">
      <c r="A59" s="66"/>
      <c r="B59" s="28" t="s">
        <v>45</v>
      </c>
      <c r="C59" s="66"/>
      <c r="D59" s="66"/>
      <c r="E59" s="66"/>
      <c r="F59" s="81"/>
      <c r="G59" s="82"/>
    </row>
    <row r="60" spans="1:9" ht="15.75" customHeight="1" x14ac:dyDescent="0.25">
      <c r="A60" s="66"/>
      <c r="C60" s="66"/>
      <c r="D60" s="78" t="s">
        <v>10</v>
      </c>
      <c r="E60" s="78"/>
      <c r="F60" s="80"/>
      <c r="G60" s="80"/>
    </row>
    <row r="61" spans="1:9" ht="15.75" customHeight="1" x14ac:dyDescent="0.2">
      <c r="A61" s="66"/>
      <c r="C61" s="66"/>
      <c r="D61" s="66"/>
      <c r="E61" s="66"/>
      <c r="F61" s="81"/>
      <c r="G61" s="82"/>
    </row>
    <row r="62" spans="1:9" ht="15.75" customHeight="1" x14ac:dyDescent="0.2">
      <c r="A62" s="66"/>
      <c r="D62" s="66" t="s">
        <v>11</v>
      </c>
      <c r="E62" s="66"/>
      <c r="F62" s="81"/>
      <c r="G62" s="82"/>
    </row>
    <row r="63" spans="1:9" ht="15.75" customHeight="1" x14ac:dyDescent="0.2">
      <c r="A63" s="66"/>
      <c r="B63" s="73">
        <v>1765.61</v>
      </c>
      <c r="C63" s="66"/>
      <c r="D63" s="105" t="s">
        <v>36</v>
      </c>
      <c r="E63" s="105"/>
      <c r="F63" s="81"/>
      <c r="G63" s="82"/>
      <c r="H63" s="72">
        <v>1876.13</v>
      </c>
    </row>
    <row r="64" spans="1:9" ht="15.75" customHeight="1" x14ac:dyDescent="0.2">
      <c r="B64" s="73">
        <v>73992.03</v>
      </c>
      <c r="C64" s="66"/>
      <c r="D64" s="106" t="s">
        <v>78</v>
      </c>
      <c r="E64" s="106"/>
      <c r="F64" s="81"/>
      <c r="G64" s="82"/>
      <c r="H64" s="72">
        <v>93095.74</v>
      </c>
    </row>
    <row r="65" spans="1:9" ht="15.75" customHeight="1" x14ac:dyDescent="0.2">
      <c r="B65" s="73">
        <v>6.53</v>
      </c>
      <c r="C65" s="66"/>
      <c r="D65" s="106" t="s">
        <v>79</v>
      </c>
      <c r="E65" s="106"/>
      <c r="F65" s="81"/>
      <c r="G65" s="82"/>
      <c r="H65" s="72">
        <v>0</v>
      </c>
    </row>
    <row r="66" spans="1:9" ht="15.75" customHeight="1" x14ac:dyDescent="0.2">
      <c r="C66" s="66"/>
      <c r="D66" s="106"/>
      <c r="E66" s="106"/>
      <c r="F66" s="81"/>
      <c r="G66" s="82"/>
    </row>
    <row r="67" spans="1:9" s="4" customFormat="1" ht="15.75" customHeight="1" thickBot="1" x14ac:dyDescent="0.3">
      <c r="A67" s="93"/>
      <c r="B67" s="107">
        <f>SUM(B63:B66)</f>
        <v>75764.17</v>
      </c>
      <c r="C67" s="108"/>
      <c r="D67" s="109"/>
      <c r="E67" s="109"/>
      <c r="F67" s="110"/>
      <c r="G67" s="111"/>
      <c r="H67" s="48">
        <f>SUM(H63:H66)</f>
        <v>94971.87000000001</v>
      </c>
      <c r="I67" s="16"/>
    </row>
    <row r="68" spans="1:9" ht="15.75" customHeight="1" thickTop="1" x14ac:dyDescent="0.2">
      <c r="A68" s="66"/>
      <c r="C68" s="66"/>
      <c r="D68" s="66"/>
      <c r="E68" s="66"/>
      <c r="F68" s="81"/>
      <c r="G68" s="82"/>
      <c r="I68" s="19"/>
    </row>
    <row r="69" spans="1:9" ht="15.75" customHeight="1" x14ac:dyDescent="0.25">
      <c r="A69" s="66"/>
      <c r="C69" s="66"/>
      <c r="D69" s="78" t="s">
        <v>13</v>
      </c>
      <c r="E69" s="78"/>
      <c r="F69" s="80"/>
      <c r="G69" s="80"/>
      <c r="I69" s="19"/>
    </row>
    <row r="70" spans="1:9" ht="15.75" customHeight="1" x14ac:dyDescent="0.2">
      <c r="A70" s="66"/>
      <c r="C70" s="66"/>
      <c r="D70" s="67"/>
      <c r="E70" s="67"/>
      <c r="F70" s="87"/>
      <c r="G70" s="82"/>
      <c r="I70" s="19"/>
    </row>
    <row r="71" spans="1:9" ht="15.75" customHeight="1" x14ac:dyDescent="0.2">
      <c r="A71" s="66"/>
      <c r="B71" s="74">
        <v>0</v>
      </c>
      <c r="C71" s="66"/>
      <c r="D71" s="67" t="s">
        <v>108</v>
      </c>
      <c r="E71" s="67"/>
      <c r="F71" s="112" t="s">
        <v>110</v>
      </c>
      <c r="G71" s="113"/>
      <c r="H71" s="72">
        <v>775</v>
      </c>
    </row>
    <row r="72" spans="1:9" ht="15.75" customHeight="1" x14ac:dyDescent="0.2">
      <c r="A72" s="66"/>
      <c r="B72" s="74"/>
      <c r="C72" s="66"/>
      <c r="D72" s="67" t="s">
        <v>111</v>
      </c>
      <c r="E72" s="67"/>
      <c r="F72" s="112" t="s">
        <v>102</v>
      </c>
      <c r="G72" s="114">
        <v>3647.83</v>
      </c>
    </row>
    <row r="73" spans="1:9" ht="15.75" customHeight="1" x14ac:dyDescent="0.2">
      <c r="A73" s="66"/>
      <c r="B73" s="74"/>
      <c r="C73" s="66"/>
      <c r="D73" s="67" t="s">
        <v>112</v>
      </c>
      <c r="E73" s="67"/>
      <c r="F73" s="112" t="s">
        <v>102</v>
      </c>
      <c r="G73" s="114">
        <v>2955.16</v>
      </c>
      <c r="H73" s="72">
        <f>G72-G73</f>
        <v>692.67000000000007</v>
      </c>
    </row>
    <row r="74" spans="1:9" ht="15.75" customHeight="1" x14ac:dyDescent="0.2">
      <c r="A74" s="66"/>
      <c r="B74" s="74">
        <v>775</v>
      </c>
      <c r="C74" s="66"/>
      <c r="D74" s="67" t="s">
        <v>109</v>
      </c>
      <c r="E74" s="67"/>
      <c r="F74" s="72"/>
      <c r="G74" s="114"/>
      <c r="H74" s="72">
        <f>SUM(H71:H73)</f>
        <v>1467.67</v>
      </c>
    </row>
    <row r="75" spans="1:9" ht="15.75" customHeight="1" x14ac:dyDescent="0.2">
      <c r="A75" s="66"/>
      <c r="B75" s="74"/>
      <c r="C75" s="66"/>
      <c r="D75" s="67"/>
      <c r="E75" s="67"/>
      <c r="F75" s="72"/>
      <c r="G75" s="114"/>
    </row>
    <row r="76" spans="1:9" ht="15.75" customHeight="1" x14ac:dyDescent="0.2">
      <c r="A76" s="66"/>
      <c r="B76" s="74"/>
      <c r="C76" s="66"/>
      <c r="D76" s="67"/>
      <c r="E76" s="67"/>
      <c r="F76" s="72"/>
      <c r="G76" s="114"/>
    </row>
    <row r="77" spans="1:9" ht="15.75" customHeight="1" x14ac:dyDescent="0.2">
      <c r="A77" s="66"/>
      <c r="B77" s="74"/>
      <c r="C77" s="66"/>
      <c r="D77" s="67"/>
      <c r="E77" s="67"/>
      <c r="F77" s="115"/>
      <c r="G77" s="116"/>
    </row>
    <row r="78" spans="1:9" ht="15.75" customHeight="1" x14ac:dyDescent="0.2">
      <c r="A78" s="66"/>
      <c r="B78" s="74">
        <v>73184.55</v>
      </c>
      <c r="D78" s="67" t="s">
        <v>80</v>
      </c>
      <c r="E78" s="67" t="s">
        <v>113</v>
      </c>
      <c r="F78" s="115"/>
      <c r="G78" s="116"/>
      <c r="H78" s="117">
        <f>75764.17-775</f>
        <v>74989.17</v>
      </c>
    </row>
    <row r="79" spans="1:9" ht="15.75" customHeight="1" x14ac:dyDescent="0.2">
      <c r="A79" s="66"/>
      <c r="B79" s="74">
        <v>37641.75</v>
      </c>
      <c r="D79" s="67" t="s">
        <v>27</v>
      </c>
      <c r="E79" s="67"/>
      <c r="F79" s="87"/>
      <c r="G79" s="82">
        <v>42280.959999999999</v>
      </c>
    </row>
    <row r="80" spans="1:9" ht="15.75" customHeight="1" x14ac:dyDescent="0.2">
      <c r="A80" s="66"/>
      <c r="B80" s="74">
        <v>35062.129999999997</v>
      </c>
      <c r="D80" s="67" t="s">
        <v>28</v>
      </c>
      <c r="E80" s="67"/>
      <c r="F80" s="87"/>
      <c r="G80" s="82">
        <v>23765.93</v>
      </c>
      <c r="H80" s="72">
        <f>G79-G80</f>
        <v>18515.03</v>
      </c>
    </row>
    <row r="81" spans="1:9" ht="15.75" customHeight="1" x14ac:dyDescent="0.2">
      <c r="A81" s="66"/>
      <c r="B81" s="74"/>
      <c r="D81" s="67" t="s">
        <v>80</v>
      </c>
      <c r="E81" s="67" t="s">
        <v>114</v>
      </c>
      <c r="F81" s="87"/>
      <c r="G81" s="82"/>
      <c r="H81" s="72">
        <f>SUM(H78:H80)</f>
        <v>93504.2</v>
      </c>
    </row>
    <row r="82" spans="1:9" ht="15.75" customHeight="1" x14ac:dyDescent="0.2">
      <c r="A82" s="66"/>
      <c r="D82" s="66"/>
      <c r="E82" s="66"/>
      <c r="F82" s="81"/>
      <c r="G82" s="82"/>
    </row>
    <row r="83" spans="1:9" ht="15.75" customHeight="1" thickBot="1" x14ac:dyDescent="0.3">
      <c r="A83" s="93"/>
      <c r="B83" s="118">
        <f>B71+B72+B78+B79-B73-B80</f>
        <v>75764.170000000013</v>
      </c>
      <c r="C83" s="119"/>
      <c r="D83" s="66"/>
      <c r="E83" s="66"/>
      <c r="F83" s="81"/>
      <c r="G83" s="82"/>
      <c r="H83" s="48">
        <f>H74+H81</f>
        <v>94971.87</v>
      </c>
    </row>
    <row r="84" spans="1:9" ht="15.75" customHeight="1" thickTop="1" x14ac:dyDescent="0.2">
      <c r="A84" s="66"/>
      <c r="B84" s="67"/>
      <c r="C84" s="120"/>
      <c r="D84" s="66"/>
      <c r="E84" s="66"/>
      <c r="F84" s="81"/>
      <c r="G84" s="82"/>
      <c r="H84" s="83"/>
      <c r="I84" s="19"/>
    </row>
    <row r="85" spans="1:9" ht="15.75" customHeight="1" x14ac:dyDescent="0.2">
      <c r="A85" s="66"/>
      <c r="B85" s="67"/>
      <c r="C85" s="66"/>
      <c r="D85" s="66"/>
      <c r="E85" s="66"/>
      <c r="F85" s="81"/>
      <c r="G85" s="82"/>
      <c r="H85" s="83"/>
      <c r="I85" s="19"/>
    </row>
    <row r="86" spans="1:9" ht="15.75" customHeight="1" x14ac:dyDescent="0.2">
      <c r="A86" s="66"/>
      <c r="B86" s="121" t="s">
        <v>40</v>
      </c>
      <c r="C86" s="122"/>
      <c r="D86" s="122"/>
      <c r="E86" s="122"/>
      <c r="F86" s="123"/>
      <c r="G86" s="124"/>
      <c r="H86" s="125"/>
      <c r="I86" s="17"/>
    </row>
    <row r="87" spans="1:9" ht="15.75" customHeight="1" x14ac:dyDescent="0.2">
      <c r="A87" s="66"/>
      <c r="B87" s="126" t="s">
        <v>81</v>
      </c>
      <c r="C87" s="127"/>
      <c r="D87" s="127"/>
      <c r="E87" s="127"/>
      <c r="F87" s="128"/>
      <c r="G87" s="129"/>
      <c r="H87" s="130"/>
      <c r="I87" s="18"/>
    </row>
    <row r="88" spans="1:9" ht="15.75" customHeight="1" x14ac:dyDescent="0.2">
      <c r="A88" s="66"/>
      <c r="B88" s="131"/>
      <c r="C88" s="127"/>
      <c r="D88" s="127"/>
      <c r="E88" s="127"/>
      <c r="F88" s="128"/>
      <c r="G88" s="129"/>
      <c r="H88" s="132"/>
      <c r="I88" s="18"/>
    </row>
    <row r="89" spans="1:9" ht="15.75" customHeight="1" x14ac:dyDescent="0.35">
      <c r="A89" s="66"/>
      <c r="B89" s="133" t="s">
        <v>38</v>
      </c>
      <c r="C89" s="122"/>
      <c r="D89" s="122"/>
      <c r="E89" s="122"/>
      <c r="F89" s="123"/>
      <c r="G89" s="124"/>
      <c r="H89" s="134"/>
      <c r="I89" s="17"/>
    </row>
    <row r="90" spans="1:9" ht="15.75" customHeight="1" x14ac:dyDescent="0.2">
      <c r="A90" s="66"/>
      <c r="B90" s="66" t="s">
        <v>31</v>
      </c>
      <c r="C90" s="66"/>
      <c r="D90" s="66"/>
      <c r="E90" s="66"/>
      <c r="F90" s="81"/>
      <c r="G90" s="82"/>
      <c r="H90" s="83"/>
      <c r="I90" s="19"/>
    </row>
    <row r="91" spans="1:9" ht="15.75" customHeight="1" x14ac:dyDescent="0.2">
      <c r="A91" s="66"/>
      <c r="B91" s="66" t="s">
        <v>82</v>
      </c>
      <c r="C91" s="66"/>
      <c r="D91" s="66"/>
      <c r="E91" s="66"/>
      <c r="F91" s="81"/>
      <c r="G91" s="82"/>
      <c r="H91" s="83"/>
      <c r="I91" s="19"/>
    </row>
    <row r="92" spans="1:9" ht="15.75" customHeight="1" x14ac:dyDescent="0.35">
      <c r="B92" s="66"/>
      <c r="C92" s="135"/>
      <c r="D92" s="136"/>
      <c r="E92" s="136"/>
      <c r="F92" s="137"/>
      <c r="G92" s="79"/>
      <c r="H92" s="138"/>
      <c r="I92" s="19"/>
    </row>
    <row r="93" spans="1:9" ht="15.75" customHeight="1" x14ac:dyDescent="0.2">
      <c r="A93" s="135"/>
      <c r="B93" s="135" t="s">
        <v>14</v>
      </c>
      <c r="C93" s="135"/>
      <c r="F93" s="137"/>
      <c r="G93" s="79"/>
      <c r="H93" s="125"/>
      <c r="I93" s="19"/>
    </row>
    <row r="94" spans="1:9" ht="15.75" customHeight="1" x14ac:dyDescent="0.2">
      <c r="A94" s="135"/>
      <c r="B94" s="139" t="s">
        <v>30</v>
      </c>
      <c r="C94" s="135"/>
      <c r="F94" s="137"/>
      <c r="G94" s="79"/>
      <c r="H94" s="125"/>
      <c r="I94" s="19"/>
    </row>
    <row r="95" spans="1:9" ht="15.75" customHeight="1" x14ac:dyDescent="0.2">
      <c r="A95" s="66"/>
      <c r="C95" s="66"/>
      <c r="D95" s="66"/>
      <c r="E95" s="66"/>
      <c r="F95" s="81"/>
      <c r="G95" s="82"/>
      <c r="H95" s="83"/>
      <c r="I95" s="19"/>
    </row>
    <row r="96" spans="1:9" ht="15.75" customHeight="1" x14ac:dyDescent="0.25">
      <c r="A96" s="66"/>
      <c r="B96" s="67"/>
      <c r="C96" s="78"/>
      <c r="D96" s="78"/>
      <c r="E96" s="78"/>
      <c r="F96" s="80"/>
      <c r="G96" s="80"/>
      <c r="H96" s="49"/>
      <c r="I96" s="15"/>
    </row>
    <row r="97" spans="1:9" ht="15.75" customHeight="1" x14ac:dyDescent="0.25">
      <c r="A97" s="66"/>
      <c r="B97" s="77" t="s">
        <v>84</v>
      </c>
      <c r="C97" s="78"/>
      <c r="D97" s="78"/>
      <c r="E97" s="78"/>
      <c r="F97" s="80"/>
      <c r="G97" s="80"/>
      <c r="H97" s="49"/>
    </row>
    <row r="98" spans="1:9" ht="15.75" customHeight="1" x14ac:dyDescent="0.25">
      <c r="A98" s="66"/>
      <c r="B98" s="77"/>
      <c r="C98" s="140"/>
      <c r="D98" s="140"/>
      <c r="E98" s="140"/>
      <c r="F98" s="81"/>
      <c r="G98" s="82"/>
      <c r="H98" s="47" t="s">
        <v>1</v>
      </c>
      <c r="I98" s="19"/>
    </row>
    <row r="99" spans="1:9" ht="15.75" customHeight="1" x14ac:dyDescent="0.25">
      <c r="A99" s="66"/>
      <c r="B99" s="70" t="s">
        <v>43</v>
      </c>
      <c r="C99" s="139"/>
      <c r="D99" s="141">
        <v>43191</v>
      </c>
      <c r="E99" s="141"/>
      <c r="F99" s="142"/>
      <c r="G99" s="82"/>
      <c r="H99" s="100"/>
      <c r="I99" s="15"/>
    </row>
    <row r="100" spans="1:9" ht="15.75" customHeight="1" x14ac:dyDescent="0.2">
      <c r="A100" s="66"/>
      <c r="B100" s="67" t="s">
        <v>18</v>
      </c>
      <c r="C100" s="66"/>
      <c r="D100" s="66"/>
      <c r="E100" s="66"/>
      <c r="F100" s="81"/>
      <c r="G100" s="82"/>
      <c r="H100" s="100">
        <v>1765.61</v>
      </c>
      <c r="I100" s="1"/>
    </row>
    <row r="101" spans="1:9" ht="15.75" customHeight="1" x14ac:dyDescent="0.2">
      <c r="A101" s="66"/>
      <c r="B101" s="67"/>
      <c r="C101" s="139"/>
      <c r="D101" s="141"/>
      <c r="E101" s="141"/>
      <c r="F101" s="142"/>
      <c r="G101" s="82"/>
      <c r="H101" s="143"/>
      <c r="I101" s="1"/>
    </row>
    <row r="102" spans="1:9" ht="15.75" customHeight="1" x14ac:dyDescent="0.2">
      <c r="A102" s="66"/>
      <c r="B102" s="67" t="s">
        <v>96</v>
      </c>
      <c r="C102" s="66"/>
      <c r="D102" s="66"/>
      <c r="E102" s="66"/>
      <c r="F102" s="100">
        <v>45928.79</v>
      </c>
      <c r="G102" s="114"/>
      <c r="I102" s="1"/>
    </row>
    <row r="103" spans="1:9" ht="15.75" customHeight="1" x14ac:dyDescent="0.2">
      <c r="A103" s="66"/>
      <c r="B103" s="67" t="s">
        <v>99</v>
      </c>
      <c r="C103" s="66"/>
      <c r="D103" s="66"/>
      <c r="E103" s="66"/>
      <c r="F103" s="81">
        <v>1707.39</v>
      </c>
      <c r="G103" s="82"/>
      <c r="H103" s="100">
        <f>F102-F103</f>
        <v>44221.4</v>
      </c>
      <c r="I103" s="1"/>
    </row>
    <row r="104" spans="1:9" ht="15.75" customHeight="1" x14ac:dyDescent="0.2">
      <c r="A104" s="66"/>
      <c r="B104" s="67"/>
      <c r="C104" s="66"/>
      <c r="D104" s="66"/>
      <c r="E104" s="66"/>
      <c r="F104" s="81"/>
      <c r="G104" s="82"/>
      <c r="H104" s="100"/>
      <c r="I104" s="1"/>
    </row>
    <row r="105" spans="1:9" ht="15.75" customHeight="1" x14ac:dyDescent="0.2">
      <c r="A105" s="66"/>
      <c r="B105" s="67"/>
      <c r="C105" s="66"/>
      <c r="D105" s="66"/>
      <c r="E105" s="66"/>
      <c r="F105" s="81"/>
      <c r="G105" s="82"/>
      <c r="H105" s="100"/>
      <c r="I105" s="1"/>
    </row>
    <row r="106" spans="1:9" ht="15.75" customHeight="1" x14ac:dyDescent="0.2">
      <c r="A106" s="66"/>
      <c r="B106" s="67" t="s">
        <v>85</v>
      </c>
      <c r="C106" s="66"/>
      <c r="D106" s="66"/>
      <c r="E106" s="66"/>
      <c r="F106" s="81">
        <f>2209.16+5000+4142.19</f>
        <v>11351.349999999999</v>
      </c>
      <c r="G106" s="82"/>
      <c r="H106" s="100"/>
      <c r="I106" s="1"/>
    </row>
    <row r="107" spans="1:9" ht="15.75" customHeight="1" x14ac:dyDescent="0.2">
      <c r="A107" s="66"/>
      <c r="B107" s="67" t="s">
        <v>86</v>
      </c>
      <c r="C107" s="139"/>
      <c r="D107" s="141"/>
      <c r="E107" s="141"/>
      <c r="F107" s="142">
        <f>15107.97+13640</f>
        <v>28747.97</v>
      </c>
      <c r="G107" s="82"/>
      <c r="H107" s="100">
        <v>17396.62</v>
      </c>
      <c r="I107" s="1"/>
    </row>
    <row r="108" spans="1:9" ht="15.75" customHeight="1" x14ac:dyDescent="0.2">
      <c r="A108" s="66"/>
      <c r="B108" s="67" t="s">
        <v>105</v>
      </c>
      <c r="C108" s="139"/>
      <c r="D108" s="141"/>
      <c r="E108" s="141"/>
      <c r="F108" s="142"/>
      <c r="G108" s="82"/>
      <c r="H108" s="100">
        <v>6.53</v>
      </c>
      <c r="I108" s="1"/>
    </row>
    <row r="109" spans="1:9" ht="15.75" customHeight="1" x14ac:dyDescent="0.2">
      <c r="A109" s="66"/>
      <c r="B109" s="67" t="s">
        <v>19</v>
      </c>
      <c r="C109" s="66"/>
      <c r="D109" s="66"/>
      <c r="E109" s="66"/>
      <c r="F109" s="81">
        <v>26721.09</v>
      </c>
      <c r="G109" s="82"/>
      <c r="H109" s="100"/>
      <c r="I109" s="1"/>
    </row>
    <row r="110" spans="1:9" ht="15.75" customHeight="1" x14ac:dyDescent="0.2">
      <c r="A110" s="66"/>
      <c r="B110" s="67" t="s">
        <v>97</v>
      </c>
      <c r="C110" s="66"/>
      <c r="D110" s="66"/>
      <c r="E110" s="66"/>
      <c r="F110" s="81">
        <v>0.3</v>
      </c>
      <c r="G110" s="82"/>
      <c r="H110" s="100">
        <f>F109-F110</f>
        <v>26720.79</v>
      </c>
      <c r="I110" s="1"/>
    </row>
    <row r="111" spans="1:9" ht="15.75" customHeight="1" x14ac:dyDescent="0.25">
      <c r="A111" s="66"/>
      <c r="B111" s="67"/>
      <c r="C111" s="144"/>
      <c r="D111" s="66"/>
      <c r="E111" s="66"/>
      <c r="F111" s="145"/>
      <c r="G111" s="80"/>
      <c r="I111" s="1"/>
    </row>
    <row r="112" spans="1:9" ht="15.75" customHeight="1" thickBot="1" x14ac:dyDescent="0.3">
      <c r="A112" s="66"/>
      <c r="B112" s="77" t="s">
        <v>20</v>
      </c>
      <c r="C112" s="67" t="s">
        <v>98</v>
      </c>
      <c r="D112" s="66"/>
      <c r="E112" s="66"/>
      <c r="F112" s="145"/>
      <c r="G112" s="80"/>
      <c r="H112" s="48">
        <f>H100+H103-H107+H108-H110</f>
        <v>1876.130000000001</v>
      </c>
      <c r="I112" s="1"/>
    </row>
    <row r="113" spans="1:9" ht="15.75" customHeight="1" thickTop="1" x14ac:dyDescent="0.25">
      <c r="A113" s="66"/>
      <c r="B113" s="77"/>
      <c r="C113" s="144"/>
      <c r="D113" s="66"/>
      <c r="E113" s="66"/>
      <c r="F113" s="145"/>
      <c r="G113" s="80"/>
      <c r="H113" s="100"/>
      <c r="I113" s="1"/>
    </row>
    <row r="114" spans="1:9" ht="15.75" customHeight="1" x14ac:dyDescent="0.25">
      <c r="A114" s="66"/>
      <c r="C114" s="144"/>
      <c r="D114" s="66"/>
      <c r="E114" s="66"/>
      <c r="F114" s="145"/>
      <c r="G114" s="80"/>
      <c r="H114" s="100"/>
      <c r="I114" s="1"/>
    </row>
    <row r="115" spans="1:9" ht="15.75" customHeight="1" x14ac:dyDescent="0.25">
      <c r="A115" s="66"/>
      <c r="B115" s="77"/>
      <c r="C115" s="139"/>
      <c r="D115" s="66"/>
      <c r="E115" s="66"/>
      <c r="F115" s="142"/>
      <c r="G115" s="82"/>
      <c r="H115" s="100"/>
      <c r="I115" s="1"/>
    </row>
    <row r="116" spans="1:9" ht="15.75" customHeight="1" x14ac:dyDescent="0.2">
      <c r="A116" s="66"/>
      <c r="B116" s="67" t="s">
        <v>35</v>
      </c>
      <c r="C116" s="139"/>
      <c r="D116" s="66"/>
      <c r="E116" s="66"/>
      <c r="F116" s="142"/>
      <c r="G116" s="82"/>
      <c r="H116" s="100">
        <v>5409.82</v>
      </c>
      <c r="I116" s="1"/>
    </row>
    <row r="117" spans="1:9" ht="15.75" customHeight="1" x14ac:dyDescent="0.2">
      <c r="A117" s="66"/>
      <c r="B117" s="67" t="s">
        <v>47</v>
      </c>
      <c r="C117" s="139"/>
      <c r="D117" s="66"/>
      <c r="E117" s="66"/>
      <c r="H117" s="72">
        <f>3292.49+241.2</f>
        <v>3533.6899999999996</v>
      </c>
      <c r="I117" s="46"/>
    </row>
    <row r="118" spans="1:9" ht="15.75" customHeight="1" x14ac:dyDescent="0.25">
      <c r="A118" s="66"/>
      <c r="B118" s="67"/>
      <c r="C118" s="144"/>
      <c r="D118" s="66"/>
      <c r="E118" s="66"/>
      <c r="F118" s="145"/>
      <c r="G118" s="80"/>
      <c r="H118" s="100"/>
      <c r="I118" s="1"/>
    </row>
    <row r="119" spans="1:9" ht="15.75" customHeight="1" thickBot="1" x14ac:dyDescent="0.3">
      <c r="A119" s="66"/>
      <c r="B119" s="77"/>
      <c r="C119" s="66" t="s">
        <v>106</v>
      </c>
      <c r="D119" s="66"/>
      <c r="E119" s="66"/>
      <c r="F119" s="142" t="s">
        <v>36</v>
      </c>
      <c r="G119" s="82" t="s">
        <v>159</v>
      </c>
      <c r="H119" s="48">
        <f>(H116-H117)</f>
        <v>1876.13</v>
      </c>
      <c r="I119" s="1"/>
    </row>
    <row r="120" spans="1:9" ht="15.75" customHeight="1" thickTop="1" x14ac:dyDescent="0.2">
      <c r="A120" s="66"/>
      <c r="B120" s="67"/>
      <c r="C120" s="139"/>
      <c r="D120" s="139"/>
      <c r="E120" s="139"/>
      <c r="F120" s="142"/>
      <c r="G120" s="82"/>
      <c r="H120" s="100"/>
      <c r="I120" s="1"/>
    </row>
    <row r="121" spans="1:9" ht="15.75" customHeight="1" x14ac:dyDescent="0.25">
      <c r="A121" s="66"/>
      <c r="B121" s="70" t="s">
        <v>48</v>
      </c>
      <c r="C121" s="139"/>
      <c r="D121" s="139"/>
      <c r="E121" s="139"/>
      <c r="F121" s="142"/>
      <c r="G121" s="82"/>
      <c r="H121" s="100"/>
      <c r="I121" s="1"/>
    </row>
    <row r="122" spans="1:9" ht="15.75" customHeight="1" x14ac:dyDescent="0.2">
      <c r="A122" s="66"/>
      <c r="B122" s="67" t="s">
        <v>18</v>
      </c>
      <c r="C122" s="139"/>
      <c r="D122" s="139"/>
      <c r="E122" s="139"/>
      <c r="F122" s="142"/>
      <c r="G122" s="82"/>
      <c r="H122" s="100">
        <v>73992.03</v>
      </c>
      <c r="I122" s="1"/>
    </row>
    <row r="123" spans="1:9" ht="15.75" customHeight="1" x14ac:dyDescent="0.2">
      <c r="A123" s="66"/>
      <c r="B123" s="67"/>
      <c r="C123" s="139"/>
      <c r="D123" s="67"/>
      <c r="E123" s="67"/>
      <c r="F123" s="142"/>
      <c r="G123" s="82"/>
      <c r="H123" s="100"/>
      <c r="I123" s="1"/>
    </row>
    <row r="124" spans="1:9" ht="15.75" customHeight="1" x14ac:dyDescent="0.2">
      <c r="A124" s="66"/>
      <c r="B124" s="67" t="s">
        <v>92</v>
      </c>
      <c r="C124" s="139"/>
      <c r="D124" s="139"/>
      <c r="E124" s="139" t="s">
        <v>93</v>
      </c>
      <c r="F124" s="147">
        <f>95.74+100.91+71.05+42.19</f>
        <v>309.89</v>
      </c>
      <c r="I124" s="1"/>
    </row>
    <row r="125" spans="1:9" ht="15.75" customHeight="1" x14ac:dyDescent="0.2">
      <c r="A125" s="66"/>
      <c r="B125" s="67"/>
      <c r="C125" s="139"/>
      <c r="E125" s="139" t="s">
        <v>87</v>
      </c>
      <c r="F125" s="147">
        <v>1360</v>
      </c>
      <c r="I125" s="1"/>
    </row>
    <row r="126" spans="1:9" ht="15.75" customHeight="1" x14ac:dyDescent="0.2">
      <c r="A126" s="66"/>
      <c r="B126" s="67"/>
      <c r="C126" s="139"/>
      <c r="E126" s="139" t="s">
        <v>95</v>
      </c>
      <c r="F126" s="147">
        <v>37.5</v>
      </c>
      <c r="H126" s="72">
        <f>F124+F125+F126</f>
        <v>1707.3899999999999</v>
      </c>
      <c r="I126" s="1"/>
    </row>
    <row r="127" spans="1:9" ht="15.75" customHeight="1" x14ac:dyDescent="0.2">
      <c r="A127" s="66"/>
      <c r="B127" s="67" t="s">
        <v>94</v>
      </c>
      <c r="C127" s="139"/>
      <c r="F127" s="142"/>
      <c r="G127" s="82"/>
      <c r="H127" s="100">
        <v>0.3</v>
      </c>
      <c r="I127" s="1"/>
    </row>
    <row r="128" spans="1:9" ht="15.75" customHeight="1" x14ac:dyDescent="0.2">
      <c r="A128" s="66"/>
      <c r="B128" s="67" t="s">
        <v>88</v>
      </c>
      <c r="C128" s="139"/>
      <c r="D128" s="139"/>
      <c r="E128" s="139"/>
      <c r="F128" s="142"/>
      <c r="G128" s="82"/>
      <c r="H128" s="100"/>
      <c r="I128" s="1"/>
    </row>
    <row r="129" spans="1:9" ht="15.75" customHeight="1" x14ac:dyDescent="0.2">
      <c r="A129" s="66"/>
      <c r="B129" s="67"/>
      <c r="C129" s="139"/>
      <c r="D129" s="139" t="s">
        <v>89</v>
      </c>
      <c r="E129" s="139"/>
      <c r="F129" s="142">
        <v>28747.97</v>
      </c>
      <c r="G129" s="82"/>
      <c r="H129" s="100"/>
      <c r="I129" s="1"/>
    </row>
    <row r="130" spans="1:9" ht="15.75" customHeight="1" x14ac:dyDescent="0.2">
      <c r="A130" s="66"/>
      <c r="B130" s="67"/>
      <c r="C130" s="139"/>
      <c r="D130" s="139" t="s">
        <v>90</v>
      </c>
      <c r="E130" s="139"/>
      <c r="F130" s="142">
        <v>11351.35</v>
      </c>
      <c r="G130" s="82"/>
      <c r="H130" s="100">
        <f>F129-F130</f>
        <v>17396.620000000003</v>
      </c>
      <c r="I130" s="1"/>
    </row>
    <row r="131" spans="1:9" ht="15.75" customHeight="1" thickBot="1" x14ac:dyDescent="0.3">
      <c r="A131" s="66"/>
      <c r="B131" s="67"/>
      <c r="C131" s="139" t="s">
        <v>91</v>
      </c>
      <c r="D131" s="66"/>
      <c r="E131" s="66"/>
      <c r="H131" s="48">
        <f>H122+H126-H127+H130</f>
        <v>93095.739999999991</v>
      </c>
      <c r="I131" s="1"/>
    </row>
    <row r="132" spans="1:9" ht="15.75" customHeight="1" thickTop="1" x14ac:dyDescent="0.25">
      <c r="A132" s="66"/>
      <c r="B132" s="67"/>
      <c r="C132" s="139"/>
      <c r="D132" s="66"/>
      <c r="E132" s="66"/>
      <c r="H132" s="49"/>
      <c r="I132" s="1"/>
    </row>
    <row r="133" spans="1:9" ht="15.75" customHeight="1" thickBot="1" x14ac:dyDescent="0.3">
      <c r="A133" s="66"/>
      <c r="C133" s="66" t="s">
        <v>106</v>
      </c>
      <c r="D133" s="66"/>
      <c r="E133" s="66"/>
      <c r="F133" s="142" t="s">
        <v>107</v>
      </c>
      <c r="G133" s="82" t="s">
        <v>160</v>
      </c>
      <c r="H133" s="48">
        <v>93095.74</v>
      </c>
      <c r="I133" s="1"/>
    </row>
    <row r="134" spans="1:9" ht="15.75" customHeight="1" thickTop="1" x14ac:dyDescent="0.25">
      <c r="A134" s="66"/>
      <c r="C134" s="66"/>
      <c r="D134" s="66"/>
      <c r="E134" s="66"/>
      <c r="F134" s="142"/>
      <c r="G134" s="82"/>
      <c r="H134" s="49"/>
      <c r="I134" s="1"/>
    </row>
    <row r="135" spans="1:9" ht="15.75" customHeight="1" x14ac:dyDescent="0.25">
      <c r="A135" s="66"/>
      <c r="C135" s="66"/>
      <c r="D135" s="66"/>
      <c r="E135" s="66"/>
      <c r="F135" s="142"/>
      <c r="G135" s="82"/>
      <c r="H135" s="49"/>
      <c r="I135" s="1"/>
    </row>
    <row r="137" spans="1:9" ht="15.75" customHeight="1" thickBot="1" x14ac:dyDescent="0.3">
      <c r="A137" s="66"/>
      <c r="B137" s="77" t="s">
        <v>20</v>
      </c>
      <c r="C137" s="139"/>
      <c r="D137" s="148" t="s">
        <v>70</v>
      </c>
      <c r="E137" s="139"/>
      <c r="F137" s="142"/>
      <c r="G137" s="82" t="s">
        <v>161</v>
      </c>
      <c r="H137" s="48">
        <f>H112+H131</f>
        <v>94971.87</v>
      </c>
      <c r="I137" s="1"/>
    </row>
    <row r="138" spans="1:9" ht="15.75" customHeight="1" thickTop="1" x14ac:dyDescent="0.2">
      <c r="A138" s="66"/>
      <c r="C138" s="139"/>
      <c r="D138" s="139"/>
      <c r="E138" s="139"/>
      <c r="F138" s="142"/>
      <c r="G138" s="82"/>
      <c r="H138" s="83"/>
      <c r="I138" s="19"/>
    </row>
    <row r="139" spans="1:9" ht="15.75" customHeight="1" x14ac:dyDescent="0.2">
      <c r="A139" s="66"/>
      <c r="B139" s="67"/>
      <c r="C139" s="139"/>
      <c r="D139" s="139"/>
      <c r="E139" s="139"/>
      <c r="F139" s="142"/>
      <c r="G139" s="82"/>
      <c r="H139" s="83"/>
      <c r="I139" s="19"/>
    </row>
    <row r="140" spans="1:9" s="63" customFormat="1" ht="12.75" x14ac:dyDescent="0.2">
      <c r="A140" s="149"/>
      <c r="B140" s="150" t="s">
        <v>53</v>
      </c>
      <c r="C140" s="85"/>
      <c r="D140" s="85"/>
      <c r="E140" s="85"/>
      <c r="F140" s="151"/>
      <c r="G140" s="151"/>
      <c r="H140" s="152"/>
      <c r="I140" s="64"/>
    </row>
    <row r="141" spans="1:9" s="63" customFormat="1" ht="12.75" x14ac:dyDescent="0.2">
      <c r="A141" s="149"/>
      <c r="B141" s="150" t="s">
        <v>49</v>
      </c>
      <c r="C141" s="149"/>
      <c r="D141" s="149"/>
      <c r="E141" s="149"/>
      <c r="F141" s="112"/>
      <c r="G141" s="113"/>
      <c r="H141" s="117"/>
      <c r="I141" s="31"/>
    </row>
    <row r="142" spans="1:9" s="63" customFormat="1" ht="12.75" x14ac:dyDescent="0.2">
      <c r="A142" s="149"/>
      <c r="B142" s="153"/>
      <c r="C142" s="108" t="s">
        <v>0</v>
      </c>
      <c r="D142" s="149"/>
      <c r="E142" s="149"/>
      <c r="F142" s="112"/>
      <c r="G142" s="113"/>
      <c r="I142" s="62"/>
    </row>
    <row r="143" spans="1:9" s="63" customFormat="1" ht="12.75" x14ac:dyDescent="0.2">
      <c r="A143" s="149"/>
      <c r="B143" s="149" t="s">
        <v>195</v>
      </c>
      <c r="C143" s="149"/>
      <c r="D143" s="149"/>
      <c r="E143" s="149"/>
      <c r="F143" s="112"/>
      <c r="G143" s="113"/>
      <c r="H143" s="154" t="s">
        <v>197</v>
      </c>
      <c r="I143" s="31"/>
    </row>
    <row r="144" spans="1:9" s="63" customFormat="1" ht="12.75" x14ac:dyDescent="0.2">
      <c r="A144" s="149"/>
      <c r="B144" s="155" t="s">
        <v>196</v>
      </c>
      <c r="C144" s="149"/>
      <c r="D144" s="149"/>
      <c r="E144" s="156"/>
      <c r="F144" s="157"/>
      <c r="G144" s="113"/>
      <c r="H144" s="149"/>
      <c r="I144" s="31"/>
    </row>
    <row r="145" spans="1:9" s="63" customFormat="1" ht="12.75" x14ac:dyDescent="0.2">
      <c r="A145" s="149"/>
      <c r="B145" s="158"/>
      <c r="C145" s="154" t="s">
        <v>162</v>
      </c>
      <c r="D145" s="154"/>
      <c r="E145" s="149"/>
      <c r="F145" s="159" t="s">
        <v>163</v>
      </c>
      <c r="G145" s="113"/>
      <c r="H145" s="88" t="s">
        <v>1</v>
      </c>
      <c r="I145" s="31"/>
    </row>
    <row r="146" spans="1:9" s="63" customFormat="1" ht="12.75" x14ac:dyDescent="0.2">
      <c r="A146" s="149"/>
      <c r="B146" s="158" t="s">
        <v>115</v>
      </c>
      <c r="C146" s="154"/>
      <c r="D146" s="154"/>
      <c r="E146" s="149"/>
      <c r="F146" s="159"/>
      <c r="G146" s="113"/>
      <c r="H146" s="117"/>
      <c r="I146" s="31"/>
    </row>
    <row r="147" spans="1:9" s="63" customFormat="1" ht="12.75" x14ac:dyDescent="0.2">
      <c r="A147" s="149"/>
      <c r="B147" s="155"/>
      <c r="C147" s="149" t="s">
        <v>164</v>
      </c>
      <c r="D147" s="149"/>
      <c r="E147" s="149" t="s">
        <v>165</v>
      </c>
      <c r="F147" s="156"/>
      <c r="G147" s="113"/>
      <c r="H147" s="117"/>
      <c r="I147" s="31"/>
    </row>
    <row r="148" spans="1:9" s="63" customFormat="1" ht="12.75" x14ac:dyDescent="0.2">
      <c r="A148" s="149"/>
      <c r="B148" s="155"/>
      <c r="C148" s="149" t="s">
        <v>166</v>
      </c>
      <c r="D148" s="149"/>
      <c r="E148" s="149" t="s">
        <v>165</v>
      </c>
      <c r="F148" s="156">
        <v>6.5</v>
      </c>
      <c r="G148" s="113"/>
      <c r="H148" s="112">
        <v>1</v>
      </c>
      <c r="I148" s="31"/>
    </row>
    <row r="149" spans="1:9" s="63" customFormat="1" ht="12.75" x14ac:dyDescent="0.2">
      <c r="A149" s="149"/>
      <c r="B149" s="155"/>
      <c r="C149" s="149" t="s">
        <v>118</v>
      </c>
      <c r="D149" s="149"/>
      <c r="E149" s="149"/>
      <c r="F149" s="156">
        <v>14.5</v>
      </c>
      <c r="G149" s="113"/>
      <c r="H149" s="112">
        <v>1</v>
      </c>
      <c r="I149" s="31"/>
    </row>
    <row r="150" spans="1:9" s="63" customFormat="1" ht="12.75" x14ac:dyDescent="0.2">
      <c r="A150" s="149"/>
      <c r="B150" s="155"/>
      <c r="C150" s="149" t="s">
        <v>120</v>
      </c>
      <c r="D150" s="149"/>
      <c r="E150" s="149"/>
      <c r="F150" s="156">
        <v>2</v>
      </c>
      <c r="G150" s="113"/>
      <c r="H150" s="112">
        <v>1</v>
      </c>
      <c r="I150" s="31"/>
    </row>
    <row r="151" spans="1:9" s="63" customFormat="1" ht="12.75" x14ac:dyDescent="0.2">
      <c r="A151" s="149"/>
      <c r="B151" s="155"/>
      <c r="C151" s="149" t="s">
        <v>122</v>
      </c>
      <c r="D151" s="149"/>
      <c r="E151" s="149"/>
      <c r="F151" s="156">
        <v>6.25</v>
      </c>
      <c r="G151" s="113"/>
      <c r="H151" s="112">
        <v>1</v>
      </c>
      <c r="I151" s="31"/>
    </row>
    <row r="152" spans="1:9" s="63" customFormat="1" ht="12.75" x14ac:dyDescent="0.2">
      <c r="A152" s="149"/>
      <c r="B152" s="155"/>
      <c r="C152" s="149" t="s">
        <v>122</v>
      </c>
      <c r="D152" s="149"/>
      <c r="E152" s="149"/>
      <c r="F152" s="156">
        <v>3.5</v>
      </c>
      <c r="G152" s="113"/>
      <c r="H152" s="112">
        <v>1</v>
      </c>
      <c r="I152" s="31"/>
    </row>
    <row r="153" spans="1:9" s="63" customFormat="1" ht="12.75" x14ac:dyDescent="0.2">
      <c r="A153" s="149"/>
      <c r="B153" s="155"/>
      <c r="C153" s="149" t="s">
        <v>167</v>
      </c>
      <c r="D153" s="149"/>
      <c r="E153" s="149"/>
      <c r="F153" s="156">
        <v>1.75</v>
      </c>
      <c r="G153" s="113"/>
      <c r="H153" s="112">
        <v>1</v>
      </c>
      <c r="I153" s="31"/>
    </row>
    <row r="154" spans="1:9" s="63" customFormat="1" ht="12.75" x14ac:dyDescent="0.2">
      <c r="A154" s="149"/>
      <c r="B154" s="155"/>
      <c r="C154" s="149" t="s">
        <v>127</v>
      </c>
      <c r="D154" s="149"/>
      <c r="E154" s="149"/>
      <c r="F154" s="156">
        <v>4.7</v>
      </c>
      <c r="G154" s="113"/>
      <c r="H154" s="112">
        <v>1</v>
      </c>
      <c r="I154" s="31"/>
    </row>
    <row r="155" spans="1:9" s="63" customFormat="1" ht="12.75" x14ac:dyDescent="0.2">
      <c r="A155" s="149"/>
      <c r="B155" s="155"/>
      <c r="C155" s="149" t="s">
        <v>168</v>
      </c>
      <c r="D155" s="149"/>
      <c r="E155" s="149"/>
      <c r="F155" s="156">
        <v>6</v>
      </c>
      <c r="G155" s="113"/>
      <c r="H155" s="112">
        <v>1</v>
      </c>
      <c r="I155" s="31"/>
    </row>
    <row r="156" spans="1:9" s="63" customFormat="1" ht="12.75" x14ac:dyDescent="0.2">
      <c r="A156" s="149"/>
      <c r="B156" s="155"/>
      <c r="C156" s="149" t="s">
        <v>169</v>
      </c>
      <c r="D156" s="149"/>
      <c r="E156" s="149"/>
      <c r="F156" s="156">
        <v>6</v>
      </c>
      <c r="G156" s="113"/>
      <c r="H156" s="160">
        <v>1</v>
      </c>
      <c r="I156" s="31"/>
    </row>
    <row r="157" spans="1:9" s="63" customFormat="1" ht="12.75" x14ac:dyDescent="0.2">
      <c r="A157" s="149"/>
      <c r="B157" s="155"/>
      <c r="C157" s="149" t="s">
        <v>2</v>
      </c>
      <c r="D157" s="149"/>
      <c r="E157" s="149"/>
      <c r="F157" s="156">
        <v>0.29499999999999998</v>
      </c>
      <c r="G157" s="113"/>
      <c r="H157" s="160">
        <v>1</v>
      </c>
      <c r="I157" s="31"/>
    </row>
    <row r="158" spans="1:9" s="63" customFormat="1" ht="12.75" x14ac:dyDescent="0.2">
      <c r="A158" s="149"/>
      <c r="B158" s="155"/>
      <c r="C158" s="149"/>
      <c r="D158" s="149"/>
      <c r="E158" s="149"/>
      <c r="F158" s="156">
        <f>SUM(F148:F157)</f>
        <v>51.495000000000005</v>
      </c>
      <c r="G158" s="113"/>
      <c r="H158" s="112"/>
      <c r="I158" s="31"/>
    </row>
    <row r="159" spans="1:9" s="63" customFormat="1" ht="12.75" x14ac:dyDescent="0.2">
      <c r="A159" s="149"/>
      <c r="B159" s="155" t="s">
        <v>170</v>
      </c>
      <c r="C159" s="149"/>
      <c r="D159" s="149"/>
      <c r="E159" s="156"/>
      <c r="F159" s="112"/>
      <c r="G159" s="113"/>
      <c r="H159" s="112"/>
      <c r="I159" s="31"/>
    </row>
    <row r="160" spans="1:9" s="63" customFormat="1" ht="12.75" x14ac:dyDescent="0.2">
      <c r="A160" s="149"/>
      <c r="B160" s="155"/>
      <c r="C160" s="149" t="s">
        <v>171</v>
      </c>
      <c r="D160" s="149"/>
      <c r="E160" s="156"/>
      <c r="F160" s="112"/>
      <c r="G160" s="113"/>
      <c r="H160" s="112"/>
      <c r="I160" s="31"/>
    </row>
    <row r="161" spans="1:9" s="63" customFormat="1" ht="12.75" x14ac:dyDescent="0.2">
      <c r="A161" s="149"/>
      <c r="B161" s="155"/>
      <c r="C161" s="149" t="s">
        <v>172</v>
      </c>
      <c r="D161" s="149"/>
      <c r="E161" s="156"/>
      <c r="F161" s="112"/>
      <c r="G161" s="113"/>
      <c r="H161" s="112"/>
      <c r="I161" s="31"/>
    </row>
    <row r="162" spans="1:9" s="63" customFormat="1" ht="12.75" x14ac:dyDescent="0.2">
      <c r="A162" s="149"/>
      <c r="B162" s="155"/>
      <c r="C162" s="149" t="s">
        <v>172</v>
      </c>
      <c r="D162" s="149"/>
      <c r="E162" s="156"/>
      <c r="F162" s="112"/>
      <c r="G162" s="113"/>
      <c r="H162" s="112">
        <v>1000</v>
      </c>
      <c r="I162" s="31"/>
    </row>
    <row r="163" spans="1:9" s="63" customFormat="1" ht="12.75" x14ac:dyDescent="0.2">
      <c r="A163" s="149"/>
      <c r="B163" s="155"/>
      <c r="C163" s="149" t="s">
        <v>171</v>
      </c>
      <c r="D163" s="149"/>
      <c r="E163" s="156"/>
      <c r="F163" s="112"/>
      <c r="G163" s="113"/>
      <c r="H163" s="112">
        <v>178</v>
      </c>
      <c r="I163" s="31"/>
    </row>
    <row r="164" spans="1:9" s="63" customFormat="1" ht="12.75" x14ac:dyDescent="0.2">
      <c r="A164" s="149"/>
      <c r="B164" s="155"/>
      <c r="C164" s="149" t="s">
        <v>171</v>
      </c>
      <c r="D164" s="149"/>
      <c r="E164" s="156"/>
      <c r="F164" s="112"/>
      <c r="G164" s="113"/>
      <c r="H164" s="112">
        <v>178</v>
      </c>
      <c r="I164" s="31"/>
    </row>
    <row r="165" spans="1:9" s="63" customFormat="1" ht="12.75" x14ac:dyDescent="0.2">
      <c r="A165" s="149"/>
      <c r="B165" s="155"/>
      <c r="C165" s="149" t="s">
        <v>173</v>
      </c>
      <c r="D165" s="149"/>
      <c r="E165" s="156"/>
      <c r="F165" s="112"/>
      <c r="G165" s="113"/>
      <c r="H165" s="112">
        <v>50</v>
      </c>
      <c r="I165" s="31"/>
    </row>
    <row r="166" spans="1:9" s="63" customFormat="1" ht="12.75" x14ac:dyDescent="0.2">
      <c r="A166" s="149"/>
      <c r="B166" s="155"/>
      <c r="C166" s="149" t="s">
        <v>174</v>
      </c>
      <c r="D166" s="149"/>
      <c r="E166" s="156"/>
      <c r="F166" s="112"/>
      <c r="G166" s="113"/>
      <c r="H166" s="112">
        <v>2470</v>
      </c>
      <c r="I166" s="31"/>
    </row>
    <row r="167" spans="1:9" s="63" customFormat="1" ht="12.75" x14ac:dyDescent="0.2">
      <c r="A167" s="149"/>
      <c r="B167" s="155"/>
      <c r="C167" s="149" t="s">
        <v>175</v>
      </c>
      <c r="D167" s="149"/>
      <c r="E167" s="156"/>
      <c r="F167" s="112"/>
      <c r="G167" s="113"/>
      <c r="H167" s="112">
        <v>527</v>
      </c>
      <c r="I167" s="31"/>
    </row>
    <row r="168" spans="1:9" s="63" customFormat="1" ht="12.75" x14ac:dyDescent="0.2">
      <c r="A168" s="149"/>
      <c r="B168" s="155"/>
      <c r="C168" s="149" t="s">
        <v>176</v>
      </c>
      <c r="D168" s="149"/>
      <c r="E168" s="156"/>
      <c r="F168" s="112"/>
      <c r="G168" s="113"/>
      <c r="H168" s="112"/>
      <c r="I168" s="31"/>
    </row>
    <row r="169" spans="1:9" s="63" customFormat="1" ht="12.75" x14ac:dyDescent="0.2">
      <c r="A169" s="149"/>
      <c r="B169" s="155"/>
      <c r="C169" s="149" t="s">
        <v>177</v>
      </c>
      <c r="D169" s="149"/>
      <c r="E169" s="156"/>
      <c r="F169" s="161"/>
      <c r="G169" s="162"/>
      <c r="H169" s="160">
        <v>168.62</v>
      </c>
      <c r="I169" s="31"/>
    </row>
    <row r="170" spans="1:9" s="63" customFormat="1" ht="12.75" x14ac:dyDescent="0.2">
      <c r="A170" s="149"/>
      <c r="B170" s="155" t="s">
        <v>178</v>
      </c>
      <c r="C170" s="149"/>
      <c r="D170" s="149"/>
      <c r="E170" s="156"/>
      <c r="F170" s="112"/>
      <c r="G170" s="113"/>
      <c r="H170" s="112"/>
      <c r="I170" s="31"/>
    </row>
    <row r="171" spans="1:9" s="63" customFormat="1" ht="12.75" x14ac:dyDescent="0.2">
      <c r="A171" s="149"/>
      <c r="B171" s="155"/>
      <c r="C171" s="149" t="s">
        <v>179</v>
      </c>
      <c r="D171" s="149"/>
      <c r="E171" s="156"/>
      <c r="F171" s="112"/>
      <c r="G171" s="113"/>
      <c r="H171" s="112"/>
      <c r="I171" s="31"/>
    </row>
    <row r="172" spans="1:9" s="63" customFormat="1" ht="12.75" x14ac:dyDescent="0.2">
      <c r="A172" s="149"/>
      <c r="B172" s="155"/>
      <c r="C172" s="149" t="s">
        <v>179</v>
      </c>
      <c r="D172" s="149"/>
      <c r="E172" s="156"/>
      <c r="F172" s="112"/>
      <c r="G172" s="113"/>
      <c r="H172" s="112">
        <v>796</v>
      </c>
      <c r="I172" s="31"/>
    </row>
    <row r="173" spans="1:9" s="63" customFormat="1" ht="12.75" x14ac:dyDescent="0.2">
      <c r="A173" s="149"/>
      <c r="B173" s="155"/>
      <c r="C173" s="149" t="s">
        <v>180</v>
      </c>
      <c r="D173" s="149"/>
      <c r="E173" s="156"/>
      <c r="F173" s="112"/>
      <c r="G173" s="113"/>
      <c r="H173" s="112">
        <v>400</v>
      </c>
      <c r="I173" s="31"/>
    </row>
    <row r="174" spans="1:9" s="63" customFormat="1" ht="12.75" x14ac:dyDescent="0.2">
      <c r="A174" s="149"/>
      <c r="B174" s="155"/>
      <c r="C174" s="149" t="s">
        <v>181</v>
      </c>
      <c r="D174" s="149"/>
      <c r="E174" s="156"/>
      <c r="F174" s="112"/>
      <c r="G174" s="113"/>
      <c r="H174" s="112">
        <v>53.52</v>
      </c>
      <c r="I174" s="31"/>
    </row>
    <row r="175" spans="1:9" s="63" customFormat="1" ht="12.75" x14ac:dyDescent="0.2">
      <c r="A175" s="149"/>
      <c r="B175" s="155"/>
      <c r="C175" s="149" t="s">
        <v>147</v>
      </c>
      <c r="D175" s="149"/>
      <c r="E175" s="156"/>
      <c r="F175" s="112"/>
      <c r="G175" s="113"/>
      <c r="H175" s="112">
        <v>600</v>
      </c>
      <c r="I175" s="31"/>
    </row>
    <row r="176" spans="1:9" s="63" customFormat="1" ht="12.75" x14ac:dyDescent="0.2">
      <c r="A176" s="149"/>
      <c r="B176" s="155" t="s">
        <v>182</v>
      </c>
      <c r="C176" s="149"/>
      <c r="D176" s="149"/>
      <c r="E176" s="156"/>
      <c r="F176" s="112"/>
      <c r="G176" s="113"/>
      <c r="H176" s="112"/>
      <c r="I176" s="31"/>
    </row>
    <row r="177" spans="1:9" s="63" customFormat="1" ht="12.75" x14ac:dyDescent="0.2">
      <c r="A177" s="149"/>
      <c r="B177" s="155"/>
      <c r="C177" s="149" t="s">
        <v>149</v>
      </c>
      <c r="D177" s="149"/>
      <c r="E177" s="156"/>
      <c r="F177" s="163"/>
      <c r="G177" s="113"/>
      <c r="H177" s="112">
        <v>1000</v>
      </c>
      <c r="I177" s="31"/>
    </row>
    <row r="178" spans="1:9" s="63" customFormat="1" ht="12.75" x14ac:dyDescent="0.2">
      <c r="A178" s="149"/>
      <c r="B178" s="155" t="s">
        <v>183</v>
      </c>
      <c r="C178" s="149"/>
      <c r="D178" s="149"/>
      <c r="E178" s="156"/>
      <c r="F178" s="163"/>
      <c r="G178" s="113"/>
      <c r="H178" s="112"/>
      <c r="I178" s="31"/>
    </row>
    <row r="179" spans="1:9" s="63" customFormat="1" ht="12.75" x14ac:dyDescent="0.2">
      <c r="A179" s="149"/>
      <c r="B179" s="155"/>
      <c r="C179" s="149" t="s">
        <v>184</v>
      </c>
      <c r="D179" s="149"/>
      <c r="E179" s="156"/>
      <c r="F179" s="163"/>
      <c r="G179" s="113"/>
      <c r="H179" s="112">
        <v>23148</v>
      </c>
      <c r="I179" s="31"/>
    </row>
    <row r="180" spans="1:9" s="63" customFormat="1" ht="12.75" x14ac:dyDescent="0.2">
      <c r="A180" s="149"/>
      <c r="B180" s="155"/>
      <c r="C180" s="149" t="s">
        <v>185</v>
      </c>
      <c r="D180" s="149"/>
      <c r="E180" s="156"/>
      <c r="F180" s="112"/>
      <c r="G180" s="113"/>
      <c r="H180" s="112">
        <v>3133.33</v>
      </c>
      <c r="I180" s="31"/>
    </row>
    <row r="181" spans="1:9" s="63" customFormat="1" ht="12.75" x14ac:dyDescent="0.2">
      <c r="A181" s="149"/>
      <c r="B181" s="155"/>
      <c r="C181" s="149" t="s">
        <v>186</v>
      </c>
      <c r="D181" s="149"/>
      <c r="E181" s="156"/>
      <c r="F181" s="163"/>
      <c r="G181" s="113"/>
      <c r="H181" s="112">
        <v>5415</v>
      </c>
      <c r="I181" s="31"/>
    </row>
    <row r="182" spans="1:9" s="63" customFormat="1" ht="12.75" x14ac:dyDescent="0.2">
      <c r="A182" s="149"/>
      <c r="B182" s="155" t="s">
        <v>187</v>
      </c>
      <c r="C182" s="149"/>
      <c r="D182" s="149"/>
      <c r="E182" s="156"/>
      <c r="F182" s="163"/>
      <c r="G182" s="113"/>
      <c r="H182" s="112"/>
      <c r="I182" s="31"/>
    </row>
    <row r="183" spans="1:9" s="63" customFormat="1" ht="12.75" x14ac:dyDescent="0.2">
      <c r="A183" s="149"/>
      <c r="B183" s="155"/>
      <c r="C183" s="149" t="s">
        <v>188</v>
      </c>
      <c r="D183" s="149"/>
      <c r="E183" s="156"/>
      <c r="F183" s="112"/>
      <c r="G183" s="113"/>
      <c r="H183" s="112">
        <v>350</v>
      </c>
      <c r="I183" s="31"/>
    </row>
    <row r="184" spans="1:9" s="63" customFormat="1" ht="12.75" x14ac:dyDescent="0.2">
      <c r="A184" s="149"/>
      <c r="B184" s="155"/>
      <c r="C184" s="149" t="s">
        <v>189</v>
      </c>
      <c r="D184" s="149"/>
      <c r="E184" s="156"/>
      <c r="F184" s="112"/>
      <c r="G184" s="113"/>
      <c r="H184" s="160">
        <v>169</v>
      </c>
      <c r="I184" s="31"/>
    </row>
    <row r="185" spans="1:9" s="63" customFormat="1" ht="12.75" x14ac:dyDescent="0.2">
      <c r="A185" s="149"/>
      <c r="B185" s="155"/>
      <c r="C185" s="149" t="s">
        <v>190</v>
      </c>
      <c r="D185" s="149"/>
      <c r="E185" s="156"/>
      <c r="F185" s="112"/>
      <c r="G185" s="113"/>
      <c r="H185" s="112">
        <v>225</v>
      </c>
      <c r="I185" s="31"/>
    </row>
    <row r="186" spans="1:9" s="63" customFormat="1" ht="12.75" x14ac:dyDescent="0.2">
      <c r="A186" s="149"/>
      <c r="B186" s="155" t="s">
        <v>191</v>
      </c>
      <c r="C186" s="149"/>
      <c r="D186" s="149"/>
      <c r="E186" s="156"/>
      <c r="F186" s="151"/>
      <c r="G186" s="151"/>
      <c r="H186" s="112"/>
      <c r="I186" s="64"/>
    </row>
    <row r="187" spans="1:9" s="63" customFormat="1" ht="12.75" x14ac:dyDescent="0.2">
      <c r="A187" s="149" t="s">
        <v>198</v>
      </c>
      <c r="B187" s="155"/>
      <c r="C187" s="149" t="s">
        <v>192</v>
      </c>
      <c r="D187" s="149"/>
      <c r="E187" s="156"/>
      <c r="F187" s="151"/>
      <c r="G187" s="151"/>
      <c r="H187" s="112">
        <v>3210</v>
      </c>
      <c r="I187" s="64"/>
    </row>
    <row r="188" spans="1:9" s="63" customFormat="1" ht="12.75" x14ac:dyDescent="0.2">
      <c r="A188" s="149"/>
      <c r="B188" s="155"/>
      <c r="C188" s="149" t="s">
        <v>193</v>
      </c>
      <c r="D188" s="149"/>
      <c r="E188" s="156"/>
      <c r="F188" s="112"/>
      <c r="G188" s="113"/>
      <c r="H188" s="160">
        <v>409.65</v>
      </c>
      <c r="I188" s="31"/>
    </row>
    <row r="189" spans="1:9" s="63" customFormat="1" ht="12.75" x14ac:dyDescent="0.2">
      <c r="A189" s="149"/>
      <c r="B189" s="155"/>
      <c r="C189" s="149"/>
      <c r="D189" s="149"/>
      <c r="E189" s="156"/>
      <c r="F189" s="164"/>
      <c r="G189" s="164"/>
      <c r="H189" s="112"/>
      <c r="I189" s="65"/>
    </row>
    <row r="190" spans="1:9" s="63" customFormat="1" ht="13.5" thickBot="1" x14ac:dyDescent="0.25">
      <c r="A190" s="149"/>
      <c r="B190" s="155"/>
      <c r="C190" s="155" t="s">
        <v>194</v>
      </c>
      <c r="D190" s="149"/>
      <c r="E190" s="156"/>
      <c r="F190" s="164"/>
      <c r="G190" s="164"/>
      <c r="H190" s="188">
        <f>SUM(H147:H187)</f>
        <v>43081.47</v>
      </c>
      <c r="I190" s="65"/>
    </row>
    <row r="191" spans="1:9" ht="15.75" customHeight="1" thickTop="1" x14ac:dyDescent="0.25">
      <c r="A191" s="66"/>
      <c r="B191" s="165"/>
      <c r="C191" s="165"/>
      <c r="E191" s="166"/>
      <c r="F191" s="80"/>
      <c r="G191" s="80"/>
      <c r="H191" s="167"/>
      <c r="I191" s="15"/>
    </row>
    <row r="192" spans="1:9" ht="18.75" customHeight="1" x14ac:dyDescent="0.25">
      <c r="A192" s="66">
        <v>1</v>
      </c>
      <c r="B192" s="77"/>
      <c r="C192" s="78"/>
      <c r="D192" s="78"/>
      <c r="E192" s="78"/>
      <c r="F192" s="80"/>
      <c r="G192" s="80"/>
      <c r="H192" s="83"/>
      <c r="I192" s="15"/>
    </row>
    <row r="193" spans="1:9" ht="18.75" customHeight="1" x14ac:dyDescent="0.25">
      <c r="A193" s="66"/>
      <c r="B193" s="70" t="s">
        <v>53</v>
      </c>
      <c r="C193" s="78"/>
      <c r="D193" s="78"/>
      <c r="E193" s="78"/>
      <c r="F193" s="80"/>
      <c r="G193" s="80"/>
      <c r="H193" s="83"/>
      <c r="I193" s="15"/>
    </row>
    <row r="194" spans="1:9" ht="18.75" customHeight="1" x14ac:dyDescent="0.25">
      <c r="A194" s="66"/>
      <c r="B194" s="70" t="s">
        <v>54</v>
      </c>
      <c r="C194" s="78"/>
      <c r="D194" s="78"/>
      <c r="E194" s="78"/>
      <c r="F194" s="80"/>
      <c r="G194" s="80"/>
      <c r="H194" s="83"/>
      <c r="I194" s="15"/>
    </row>
    <row r="195" spans="1:9" ht="18.75" customHeight="1" x14ac:dyDescent="0.25">
      <c r="A195" s="66"/>
      <c r="B195" s="77"/>
      <c r="C195" s="78"/>
      <c r="D195" s="78"/>
      <c r="E195" s="78"/>
      <c r="F195" s="80"/>
      <c r="G195" s="80"/>
      <c r="H195" s="83"/>
      <c r="I195" s="15"/>
    </row>
    <row r="196" spans="1:9" ht="18.75" customHeight="1" x14ac:dyDescent="0.25">
      <c r="A196" s="66"/>
      <c r="B196" s="70" t="s">
        <v>207</v>
      </c>
      <c r="C196" s="78"/>
      <c r="D196" s="78"/>
      <c r="E196" s="78"/>
      <c r="F196" s="80"/>
      <c r="G196" s="80"/>
      <c r="H196" s="83"/>
      <c r="I196" s="15"/>
    </row>
    <row r="197" spans="1:9" ht="18.75" customHeight="1" x14ac:dyDescent="0.25">
      <c r="A197" s="66"/>
      <c r="B197" s="77"/>
      <c r="C197" s="78"/>
      <c r="D197" s="78"/>
      <c r="E197" s="78"/>
      <c r="F197" s="80"/>
      <c r="G197" s="80"/>
      <c r="H197" s="83"/>
      <c r="I197" s="15"/>
    </row>
    <row r="198" spans="1:9" ht="15.75" customHeight="1" x14ac:dyDescent="0.25">
      <c r="A198" s="66"/>
      <c r="B198" s="67" t="s">
        <v>42</v>
      </c>
      <c r="C198" s="78"/>
      <c r="D198" s="78"/>
      <c r="E198" s="78"/>
      <c r="F198" s="80"/>
      <c r="G198" s="80"/>
      <c r="H198" s="83"/>
      <c r="I198" s="15"/>
    </row>
    <row r="199" spans="1:9" ht="15.75" customHeight="1" x14ac:dyDescent="0.25">
      <c r="A199" s="66"/>
      <c r="B199" s="67" t="s">
        <v>44</v>
      </c>
      <c r="C199" s="78"/>
      <c r="D199" s="78"/>
      <c r="E199" s="78"/>
      <c r="F199" s="80"/>
      <c r="G199" s="80"/>
      <c r="H199" s="83"/>
      <c r="I199" s="15"/>
    </row>
    <row r="200" spans="1:9" ht="15.75" customHeight="1" x14ac:dyDescent="0.25">
      <c r="A200" s="66"/>
      <c r="B200" s="67" t="s">
        <v>71</v>
      </c>
      <c r="C200" s="78"/>
      <c r="D200" s="78"/>
      <c r="E200" s="78"/>
      <c r="F200" s="80"/>
      <c r="G200" s="80"/>
      <c r="H200" s="83"/>
      <c r="I200" s="15"/>
    </row>
    <row r="201" spans="1:9" ht="15.75" customHeight="1" x14ac:dyDescent="0.25">
      <c r="A201" s="66"/>
      <c r="B201" s="67" t="s">
        <v>199</v>
      </c>
      <c r="C201" s="78"/>
      <c r="D201" s="78"/>
      <c r="E201" s="78"/>
      <c r="F201" s="80"/>
      <c r="G201" s="80"/>
      <c r="H201" s="168"/>
      <c r="I201" s="15"/>
    </row>
    <row r="202" spans="1:9" ht="15.75" customHeight="1" x14ac:dyDescent="0.2">
      <c r="A202" s="66">
        <v>2</v>
      </c>
      <c r="B202" s="67"/>
      <c r="C202" s="169"/>
      <c r="D202" s="66"/>
      <c r="E202" s="66"/>
      <c r="F202" s="81"/>
      <c r="G202" s="82"/>
      <c r="H202" s="83"/>
      <c r="I202" s="19"/>
    </row>
    <row r="203" spans="1:9" ht="15.75" customHeight="1" x14ac:dyDescent="0.2">
      <c r="A203" s="66"/>
      <c r="B203" s="170" t="s">
        <v>15</v>
      </c>
      <c r="C203" s="73"/>
      <c r="D203" s="73"/>
      <c r="E203" s="73"/>
      <c r="F203" s="74"/>
      <c r="H203" s="83"/>
      <c r="I203" s="13"/>
    </row>
    <row r="204" spans="1:9" ht="15.75" customHeight="1" x14ac:dyDescent="0.2">
      <c r="A204" s="66"/>
      <c r="B204" s="67" t="s">
        <v>52</v>
      </c>
      <c r="C204" s="139"/>
      <c r="D204" s="139"/>
      <c r="E204" s="139"/>
      <c r="F204" s="142"/>
      <c r="G204" s="82"/>
      <c r="H204" s="168"/>
      <c r="I204" s="21"/>
    </row>
    <row r="205" spans="1:9" ht="15.75" customHeight="1" x14ac:dyDescent="0.2">
      <c r="A205" s="66">
        <v>3</v>
      </c>
      <c r="B205" s="67"/>
      <c r="C205" s="169"/>
      <c r="D205" s="66"/>
      <c r="E205" s="66"/>
      <c r="F205" s="81"/>
      <c r="G205" s="82"/>
      <c r="H205" s="138"/>
      <c r="I205" s="19"/>
    </row>
    <row r="206" spans="1:9" ht="15.75" customHeight="1" x14ac:dyDescent="0.2">
      <c r="A206" s="66"/>
      <c r="B206" s="170" t="s">
        <v>16</v>
      </c>
      <c r="C206" s="171"/>
      <c r="D206" s="171"/>
      <c r="E206" s="171"/>
      <c r="F206" s="172"/>
      <c r="G206" s="116"/>
      <c r="H206" s="173"/>
      <c r="I206" s="22"/>
    </row>
    <row r="207" spans="1:9" ht="15.75" customHeight="1" x14ac:dyDescent="0.2">
      <c r="A207" s="66"/>
      <c r="B207" s="135" t="s">
        <v>17</v>
      </c>
      <c r="C207" s="171"/>
      <c r="D207" s="171"/>
      <c r="E207" s="171"/>
      <c r="F207" s="172"/>
      <c r="G207" s="116"/>
      <c r="H207" s="173"/>
      <c r="I207" s="22"/>
    </row>
    <row r="208" spans="1:9" ht="15.75" customHeight="1" x14ac:dyDescent="0.2">
      <c r="A208" s="66"/>
      <c r="B208" s="174"/>
      <c r="C208" s="171"/>
      <c r="D208" s="171"/>
      <c r="E208" s="171"/>
      <c r="F208" s="172"/>
      <c r="G208" s="116"/>
      <c r="H208" s="168"/>
      <c r="I208" s="22"/>
    </row>
    <row r="209" spans="1:9" ht="15.75" customHeight="1" x14ac:dyDescent="0.2">
      <c r="A209" s="66"/>
      <c r="B209" s="170" t="s">
        <v>72</v>
      </c>
      <c r="C209" s="122"/>
      <c r="D209" s="122"/>
      <c r="E209" s="122"/>
      <c r="F209" s="123"/>
      <c r="G209" s="124"/>
      <c r="H209" s="125"/>
      <c r="I209" s="17"/>
    </row>
    <row r="210" spans="1:9" ht="15.75" customHeight="1" x14ac:dyDescent="0.2">
      <c r="A210" s="66"/>
      <c r="B210" s="121" t="s">
        <v>200</v>
      </c>
      <c r="C210" s="122"/>
      <c r="D210" s="122"/>
      <c r="E210" s="122"/>
      <c r="F210" s="123"/>
      <c r="G210" s="124"/>
      <c r="H210" s="125"/>
      <c r="I210" s="17"/>
    </row>
    <row r="211" spans="1:9" ht="15.75" customHeight="1" x14ac:dyDescent="0.2">
      <c r="A211" s="66"/>
      <c r="B211" s="121" t="s">
        <v>201</v>
      </c>
      <c r="C211" s="122"/>
      <c r="D211" s="122"/>
      <c r="E211" s="122"/>
      <c r="F211" s="123"/>
      <c r="G211" s="124"/>
      <c r="H211" s="125"/>
      <c r="I211" s="17"/>
    </row>
    <row r="212" spans="1:9" ht="15.75" customHeight="1" x14ac:dyDescent="0.2">
      <c r="A212" s="66"/>
      <c r="B212" s="121" t="s">
        <v>202</v>
      </c>
      <c r="C212" s="122"/>
      <c r="D212" s="122"/>
      <c r="E212" s="122"/>
      <c r="F212" s="123"/>
      <c r="G212" s="124"/>
      <c r="H212" s="125"/>
      <c r="I212" s="17"/>
    </row>
    <row r="213" spans="1:9" ht="15.75" customHeight="1" x14ac:dyDescent="0.2">
      <c r="A213" s="66"/>
      <c r="C213" s="175"/>
      <c r="D213" s="175"/>
      <c r="E213" s="175"/>
      <c r="F213" s="81"/>
      <c r="G213" s="82"/>
      <c r="H213" s="125"/>
      <c r="I213" s="19"/>
    </row>
    <row r="214" spans="1:9" ht="15.75" customHeight="1" x14ac:dyDescent="0.2">
      <c r="A214" s="66"/>
      <c r="B214" s="170" t="s">
        <v>33</v>
      </c>
      <c r="C214" s="122"/>
      <c r="D214" s="122"/>
      <c r="E214" s="122"/>
      <c r="F214" s="123"/>
      <c r="G214" s="124"/>
      <c r="H214" s="130"/>
      <c r="I214" s="17"/>
    </row>
    <row r="215" spans="1:9" ht="15.75" customHeight="1" x14ac:dyDescent="0.2">
      <c r="A215" s="66"/>
      <c r="B215" s="121" t="s">
        <v>203</v>
      </c>
      <c r="C215" s="127"/>
      <c r="D215" s="127"/>
      <c r="E215" s="127"/>
      <c r="F215" s="128"/>
      <c r="G215" s="129"/>
      <c r="H215" s="130"/>
      <c r="I215" s="18"/>
    </row>
    <row r="216" spans="1:9" ht="15.75" customHeight="1" x14ac:dyDescent="0.2">
      <c r="A216" s="66">
        <v>7</v>
      </c>
      <c r="B216" s="176"/>
      <c r="C216" s="177"/>
      <c r="D216" s="66"/>
      <c r="E216" s="66"/>
      <c r="F216" s="81"/>
      <c r="G216" s="82"/>
      <c r="H216" s="83"/>
      <c r="I216" s="19"/>
    </row>
    <row r="217" spans="1:9" ht="15.75" customHeight="1" x14ac:dyDescent="0.2">
      <c r="A217" s="66"/>
      <c r="B217" s="170" t="s">
        <v>21</v>
      </c>
      <c r="C217" s="139"/>
      <c r="D217" s="139"/>
      <c r="E217" s="139"/>
      <c r="F217" s="142"/>
      <c r="G217" s="82"/>
      <c r="H217" s="83"/>
      <c r="I217" s="21"/>
    </row>
    <row r="218" spans="1:9" ht="15.75" customHeight="1" x14ac:dyDescent="0.2">
      <c r="A218" s="66"/>
      <c r="B218" s="67" t="s">
        <v>73</v>
      </c>
      <c r="C218" s="66"/>
      <c r="D218" s="66"/>
      <c r="E218" s="66"/>
      <c r="F218" s="81"/>
      <c r="G218" s="82"/>
      <c r="H218" s="83"/>
      <c r="I218" s="19"/>
    </row>
    <row r="219" spans="1:9" ht="15.75" customHeight="1" x14ac:dyDescent="0.2">
      <c r="A219" s="66">
        <v>8</v>
      </c>
      <c r="B219" s="67"/>
      <c r="D219" s="66"/>
      <c r="E219" s="66"/>
      <c r="F219" s="81"/>
      <c r="G219" s="82"/>
      <c r="H219" s="83"/>
      <c r="I219" s="19"/>
    </row>
    <row r="220" spans="1:9" ht="15.75" customHeight="1" x14ac:dyDescent="0.2">
      <c r="A220" s="66"/>
      <c r="B220" s="67" t="s">
        <v>22</v>
      </c>
      <c r="C220" s="139"/>
      <c r="D220" s="139"/>
      <c r="E220" s="139"/>
      <c r="F220" s="142"/>
      <c r="G220" s="82"/>
      <c r="H220" s="83"/>
      <c r="I220" s="21"/>
    </row>
    <row r="221" spans="1:9" ht="15.75" customHeight="1" x14ac:dyDescent="0.2">
      <c r="A221" s="66"/>
      <c r="B221" s="67" t="s">
        <v>32</v>
      </c>
      <c r="C221" s="66"/>
      <c r="D221" s="66"/>
      <c r="E221" s="66"/>
      <c r="F221" s="81"/>
      <c r="G221" s="82"/>
      <c r="H221" s="83"/>
      <c r="I221" s="19"/>
    </row>
    <row r="222" spans="1:9" ht="15.75" customHeight="1" x14ac:dyDescent="0.2">
      <c r="A222" s="66">
        <v>9</v>
      </c>
      <c r="B222" s="67"/>
      <c r="D222" s="66"/>
      <c r="E222" s="66"/>
      <c r="F222" s="81"/>
      <c r="G222" s="82"/>
      <c r="H222" s="83"/>
      <c r="I222" s="19"/>
    </row>
    <row r="223" spans="1:9" ht="15.75" customHeight="1" x14ac:dyDescent="0.2">
      <c r="A223" s="66"/>
      <c r="B223" s="67" t="s">
        <v>23</v>
      </c>
      <c r="C223" s="139"/>
      <c r="D223" s="139"/>
      <c r="E223" s="139"/>
      <c r="F223" s="142"/>
      <c r="G223" s="82"/>
      <c r="H223" s="83"/>
      <c r="I223" s="21"/>
    </row>
    <row r="224" spans="1:9" ht="15.75" customHeight="1" x14ac:dyDescent="0.2">
      <c r="A224" s="66"/>
      <c r="B224" s="67" t="s">
        <v>204</v>
      </c>
      <c r="C224" s="66"/>
      <c r="D224" s="66"/>
      <c r="E224" s="66"/>
      <c r="F224" s="81"/>
      <c r="G224" s="82"/>
      <c r="H224" s="178"/>
      <c r="I224" s="19"/>
    </row>
    <row r="225" spans="1:9" ht="15.75" customHeight="1" x14ac:dyDescent="0.2">
      <c r="A225" s="179">
        <v>10</v>
      </c>
      <c r="B225" s="67"/>
      <c r="C225" s="66"/>
      <c r="D225" s="66"/>
      <c r="E225" s="66"/>
      <c r="F225" s="81"/>
      <c r="G225" s="82"/>
      <c r="H225" s="125"/>
      <c r="I225" s="11"/>
    </row>
    <row r="226" spans="1:9" ht="15.75" customHeight="1" x14ac:dyDescent="0.2">
      <c r="A226" s="179"/>
      <c r="B226" s="105" t="s">
        <v>74</v>
      </c>
      <c r="C226" s="180"/>
      <c r="D226" s="180"/>
      <c r="E226" s="180"/>
      <c r="F226" s="181"/>
      <c r="G226" s="182"/>
      <c r="H226" s="83"/>
      <c r="I226" s="23"/>
    </row>
    <row r="227" spans="1:9" ht="15.75" customHeight="1" x14ac:dyDescent="0.2">
      <c r="A227" s="179"/>
      <c r="B227" s="121" t="s">
        <v>75</v>
      </c>
      <c r="C227" s="180"/>
      <c r="D227" s="180"/>
      <c r="E227" s="180"/>
      <c r="F227" s="181"/>
      <c r="G227" s="182"/>
      <c r="H227" s="83"/>
      <c r="I227" s="23"/>
    </row>
    <row r="228" spans="1:9" ht="15.75" customHeight="1" x14ac:dyDescent="0.2">
      <c r="A228" s="179"/>
      <c r="B228" s="67" t="s">
        <v>205</v>
      </c>
      <c r="C228" s="180"/>
      <c r="D228" s="180"/>
      <c r="E228" s="180"/>
      <c r="F228" s="181"/>
      <c r="G228" s="182"/>
      <c r="H228" s="83"/>
      <c r="I228" s="23"/>
    </row>
    <row r="229" spans="1:9" ht="15.75" customHeight="1" x14ac:dyDescent="0.2">
      <c r="A229" s="179"/>
      <c r="B229" s="67" t="s">
        <v>206</v>
      </c>
      <c r="C229" s="180"/>
      <c r="D229" s="180"/>
      <c r="E229" s="180"/>
      <c r="F229" s="181"/>
      <c r="G229" s="182"/>
      <c r="H229" s="183"/>
      <c r="I229" s="23"/>
    </row>
    <row r="230" spans="1:9" ht="15.75" customHeight="1" x14ac:dyDescent="0.2">
      <c r="A230" s="179"/>
      <c r="B230" s="184"/>
      <c r="C230" s="179"/>
      <c r="D230" s="179"/>
      <c r="E230" s="179"/>
      <c r="F230" s="185"/>
      <c r="G230" s="186"/>
      <c r="H230" s="183"/>
      <c r="I230" s="26"/>
    </row>
    <row r="231" spans="1:9" ht="15.75" customHeight="1" x14ac:dyDescent="0.2">
      <c r="A231" s="179"/>
      <c r="B231" s="187"/>
      <c r="C231" s="179"/>
      <c r="D231" s="179"/>
      <c r="E231" s="179"/>
      <c r="F231" s="185"/>
      <c r="G231" s="186"/>
      <c r="H231" s="183"/>
      <c r="I231" s="26"/>
    </row>
    <row r="232" spans="1:9" ht="15.75" customHeight="1" x14ac:dyDescent="0.2">
      <c r="A232" s="179"/>
      <c r="B232" s="187"/>
      <c r="C232" s="179"/>
      <c r="D232" s="179"/>
      <c r="E232" s="179"/>
      <c r="F232" s="185"/>
      <c r="G232" s="186"/>
      <c r="H232" s="183"/>
      <c r="I232" s="26"/>
    </row>
    <row r="233" spans="1:9" ht="15.75" customHeight="1" x14ac:dyDescent="0.2">
      <c r="A233" s="179"/>
      <c r="B233" s="187"/>
      <c r="C233" s="179"/>
      <c r="D233" s="179"/>
      <c r="E233" s="179"/>
      <c r="F233" s="185"/>
      <c r="G233" s="186"/>
      <c r="H233" s="183"/>
      <c r="I233" s="26"/>
    </row>
    <row r="234" spans="1:9" ht="15.75" customHeight="1" x14ac:dyDescent="0.2">
      <c r="A234" s="179"/>
      <c r="B234" s="187"/>
      <c r="C234" s="179"/>
      <c r="D234" s="179"/>
      <c r="E234" s="179"/>
      <c r="F234" s="185"/>
      <c r="G234" s="186"/>
      <c r="H234" s="183"/>
      <c r="I234" s="26"/>
    </row>
    <row r="235" spans="1:9" ht="15.75" customHeight="1" x14ac:dyDescent="0.2">
      <c r="A235" s="179"/>
      <c r="B235" s="187"/>
      <c r="C235" s="179"/>
      <c r="D235" s="179"/>
      <c r="E235" s="179"/>
      <c r="F235" s="185"/>
      <c r="G235" s="186"/>
      <c r="H235" s="183"/>
      <c r="I235" s="26"/>
    </row>
    <row r="236" spans="1:9" ht="15.75" customHeight="1" x14ac:dyDescent="0.2">
      <c r="A236" s="179"/>
      <c r="B236" s="187"/>
      <c r="C236" s="179"/>
      <c r="D236" s="179"/>
      <c r="E236" s="179"/>
      <c r="F236" s="185"/>
      <c r="G236" s="186"/>
      <c r="H236" s="183"/>
      <c r="I236" s="26"/>
    </row>
    <row r="237" spans="1:9" ht="15.75" customHeight="1" x14ac:dyDescent="0.2">
      <c r="A237" s="179"/>
      <c r="B237" s="187"/>
      <c r="C237" s="179"/>
      <c r="D237" s="179"/>
      <c r="E237" s="179"/>
      <c r="F237" s="185"/>
      <c r="G237" s="186"/>
      <c r="H237" s="183"/>
      <c r="I237" s="26"/>
    </row>
    <row r="238" spans="1:9" ht="15.75" customHeight="1" x14ac:dyDescent="0.2">
      <c r="A238" s="179"/>
      <c r="B238" s="187"/>
      <c r="C238" s="179"/>
      <c r="D238" s="179"/>
      <c r="E238" s="179"/>
      <c r="F238" s="185"/>
      <c r="G238" s="186"/>
      <c r="H238" s="183"/>
      <c r="I238" s="26"/>
    </row>
    <row r="239" spans="1:9" ht="15.75" customHeight="1" x14ac:dyDescent="0.2">
      <c r="A239" s="179"/>
      <c r="B239" s="187"/>
      <c r="C239" s="179"/>
      <c r="D239" s="179"/>
      <c r="E239" s="179"/>
      <c r="F239" s="185"/>
      <c r="G239" s="186"/>
      <c r="H239" s="183"/>
      <c r="I239" s="26"/>
    </row>
    <row r="240" spans="1:9" ht="15.75" customHeight="1" x14ac:dyDescent="0.2">
      <c r="A240" s="179"/>
      <c r="B240" s="187"/>
      <c r="C240" s="179"/>
      <c r="D240" s="179"/>
      <c r="E240" s="179"/>
      <c r="F240" s="185"/>
      <c r="G240" s="186"/>
      <c r="H240" s="183"/>
      <c r="I240" s="26"/>
    </row>
    <row r="241" spans="1:9" ht="15.75" customHeight="1" x14ac:dyDescent="0.2">
      <c r="A241" s="179"/>
      <c r="B241" s="187"/>
      <c r="C241" s="179"/>
      <c r="D241" s="179"/>
      <c r="E241" s="179"/>
      <c r="F241" s="185"/>
      <c r="G241" s="186"/>
      <c r="H241" s="183"/>
      <c r="I241" s="26"/>
    </row>
    <row r="242" spans="1:9" ht="15.75" customHeight="1" x14ac:dyDescent="0.2">
      <c r="A242" s="179"/>
      <c r="B242" s="187"/>
      <c r="C242" s="179"/>
      <c r="D242" s="179"/>
      <c r="E242" s="179"/>
      <c r="F242" s="185"/>
      <c r="G242" s="186"/>
      <c r="H242" s="183"/>
      <c r="I242" s="26"/>
    </row>
    <row r="243" spans="1:9" ht="15.75" customHeight="1" x14ac:dyDescent="0.2">
      <c r="A243" s="179"/>
      <c r="B243" s="187"/>
      <c r="C243" s="179"/>
      <c r="D243" s="179"/>
      <c r="E243" s="179"/>
      <c r="F243" s="185"/>
      <c r="G243" s="186"/>
      <c r="H243" s="183"/>
      <c r="I243" s="26"/>
    </row>
    <row r="244" spans="1:9" ht="15.75" customHeight="1" x14ac:dyDescent="0.2">
      <c r="A244" s="179"/>
      <c r="B244" s="187"/>
      <c r="C244" s="179"/>
      <c r="D244" s="179"/>
      <c r="E244" s="179"/>
      <c r="F244" s="185"/>
      <c r="G244" s="186"/>
      <c r="H244" s="183"/>
      <c r="I244" s="26"/>
    </row>
    <row r="245" spans="1:9" ht="15.75" customHeight="1" x14ac:dyDescent="0.2">
      <c r="A245" s="179"/>
      <c r="B245" s="187"/>
      <c r="C245" s="179"/>
      <c r="D245" s="179"/>
      <c r="E245" s="179"/>
      <c r="F245" s="185"/>
      <c r="G245" s="186"/>
      <c r="H245" s="183"/>
      <c r="I245" s="26"/>
    </row>
    <row r="246" spans="1:9" ht="15.75" customHeight="1" x14ac:dyDescent="0.2">
      <c r="A246" s="179"/>
      <c r="B246" s="187"/>
      <c r="C246" s="179"/>
      <c r="D246" s="179"/>
      <c r="E246" s="179"/>
      <c r="F246" s="185"/>
      <c r="G246" s="186"/>
      <c r="H246" s="183"/>
      <c r="I246" s="26"/>
    </row>
    <row r="247" spans="1:9" ht="15.75" customHeight="1" x14ac:dyDescent="0.2">
      <c r="A247" s="179"/>
      <c r="B247" s="187"/>
      <c r="C247" s="179"/>
      <c r="D247" s="179"/>
      <c r="E247" s="179"/>
      <c r="F247" s="185"/>
      <c r="G247" s="186"/>
      <c r="H247" s="183"/>
      <c r="I247" s="26"/>
    </row>
    <row r="248" spans="1:9" ht="15.75" customHeight="1" x14ac:dyDescent="0.2">
      <c r="A248" s="179"/>
      <c r="B248" s="187"/>
      <c r="C248" s="179"/>
      <c r="D248" s="179"/>
      <c r="E248" s="179"/>
      <c r="F248" s="185"/>
      <c r="G248" s="186"/>
      <c r="H248" s="183"/>
      <c r="I248" s="26"/>
    </row>
    <row r="249" spans="1:9" ht="15.75" customHeight="1" x14ac:dyDescent="0.2">
      <c r="A249" s="179"/>
      <c r="B249" s="187"/>
      <c r="C249" s="179"/>
      <c r="D249" s="179"/>
      <c r="E249" s="179"/>
      <c r="F249" s="185"/>
      <c r="G249" s="186"/>
      <c r="I249" s="26"/>
    </row>
    <row r="250" spans="1:9" ht="15.75" customHeight="1" x14ac:dyDescent="0.2">
      <c r="B250" s="187"/>
    </row>
  </sheetData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76" fitToHeight="0" orientation="portrait" r:id="rId1"/>
  <headerFooter alignWithMargins="0">
    <oddFooter>&amp;C&amp;P of 5</oddFooter>
  </headerFooter>
  <rowBreaks count="4" manualBreakCount="4">
    <brk id="52" max="16383" man="1"/>
    <brk id="95" max="7" man="1"/>
    <brk id="138" max="16383" man="1"/>
    <brk id="191" max="7" man="1"/>
  </rowBreaks>
  <colBreaks count="2" manualBreakCount="2">
    <brk id="1" max="236" man="1"/>
    <brk id="8" max="2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7"/>
  <sheetViews>
    <sheetView view="pageBreakPreview" zoomScale="60" zoomScaleNormal="100" workbookViewId="0">
      <selection activeCell="D41" sqref="D41"/>
    </sheetView>
  </sheetViews>
  <sheetFormatPr defaultRowHeight="12.75" x14ac:dyDescent="0.2"/>
  <cols>
    <col min="1" max="1" width="5.42578125" style="30" customWidth="1"/>
    <col min="2" max="2" width="8.7109375" customWidth="1"/>
    <col min="3" max="3" width="39" bestFit="1" customWidth="1"/>
    <col min="4" max="4" width="17" bestFit="1" customWidth="1"/>
    <col min="5" max="5" width="13" hidden="1" customWidth="1"/>
    <col min="6" max="6" width="15.42578125" hidden="1" customWidth="1"/>
    <col min="7" max="7" width="12.5703125" bestFit="1" customWidth="1"/>
    <col min="8" max="8" width="11.5703125" customWidth="1"/>
    <col min="9" max="9" width="11.5703125" style="37" bestFit="1" customWidth="1"/>
  </cols>
  <sheetData>
    <row r="1" spans="1:10" ht="14.25" x14ac:dyDescent="0.2">
      <c r="A1" s="27"/>
      <c r="B1" s="5"/>
      <c r="C1" s="5"/>
      <c r="D1" s="5"/>
      <c r="E1" s="9"/>
      <c r="F1" s="19"/>
      <c r="G1" s="19"/>
      <c r="H1" s="19"/>
    </row>
    <row r="2" spans="1:10" ht="15" x14ac:dyDescent="0.25">
      <c r="A2" s="27"/>
      <c r="B2" s="12"/>
      <c r="C2" s="6"/>
      <c r="D2" s="6"/>
      <c r="E2" s="12"/>
      <c r="F2" s="14"/>
      <c r="G2" s="14"/>
      <c r="H2" s="14"/>
    </row>
    <row r="3" spans="1:10" ht="15" x14ac:dyDescent="0.25">
      <c r="A3" s="27"/>
      <c r="B3" s="12"/>
      <c r="C3" s="6"/>
      <c r="D3" s="6"/>
      <c r="E3" s="12"/>
      <c r="F3" s="14"/>
      <c r="G3" s="14"/>
      <c r="H3" s="14"/>
    </row>
    <row r="4" spans="1:10" ht="14.25" x14ac:dyDescent="0.2">
      <c r="A4" s="27"/>
      <c r="B4" s="1"/>
      <c r="C4" s="1"/>
      <c r="D4" s="1"/>
      <c r="E4" s="9"/>
      <c r="F4" s="19"/>
      <c r="G4" s="19"/>
      <c r="H4" s="19"/>
    </row>
    <row r="5" spans="1:10" ht="15" x14ac:dyDescent="0.25">
      <c r="A5" s="27"/>
      <c r="B5" s="10"/>
      <c r="C5" s="7"/>
      <c r="D5" s="7"/>
      <c r="E5" s="10"/>
      <c r="F5" s="15"/>
      <c r="G5" s="15"/>
      <c r="H5" s="15"/>
    </row>
    <row r="6" spans="1:10" s="41" customFormat="1" ht="14.25" x14ac:dyDescent="0.2">
      <c r="A6" s="39"/>
      <c r="B6" s="39"/>
      <c r="C6" s="39"/>
      <c r="D6" s="39"/>
      <c r="E6" s="39"/>
      <c r="F6" s="38"/>
      <c r="G6" s="38"/>
      <c r="H6" s="38"/>
      <c r="I6" s="40"/>
    </row>
    <row r="7" spans="1:10" ht="14.25" x14ac:dyDescent="0.2">
      <c r="A7" s="27"/>
      <c r="B7" s="1"/>
      <c r="C7" s="1"/>
      <c r="D7" s="1"/>
      <c r="E7" s="9"/>
      <c r="F7" s="19"/>
      <c r="G7" s="38"/>
      <c r="H7" s="20"/>
      <c r="I7" s="38"/>
      <c r="J7" s="38"/>
    </row>
    <row r="8" spans="1:10" ht="15" x14ac:dyDescent="0.25">
      <c r="A8" s="27"/>
      <c r="B8" s="10"/>
      <c r="C8" s="3"/>
      <c r="D8" s="1"/>
      <c r="E8" s="6"/>
      <c r="F8" s="6"/>
      <c r="G8" s="6"/>
      <c r="H8" s="6"/>
      <c r="I8" s="6"/>
      <c r="J8" s="30"/>
    </row>
    <row r="9" spans="1:10" ht="14.25" x14ac:dyDescent="0.2">
      <c r="A9" s="27"/>
      <c r="B9" s="1"/>
      <c r="C9" s="1"/>
      <c r="D9" s="1"/>
      <c r="E9" s="9"/>
      <c r="F9" s="19"/>
      <c r="G9" s="19"/>
      <c r="H9" s="19"/>
      <c r="J9" s="30"/>
    </row>
    <row r="10" spans="1:10" ht="14.25" x14ac:dyDescent="0.2">
      <c r="A10" s="27"/>
      <c r="B10" s="1"/>
      <c r="C10" s="1"/>
      <c r="D10" s="1"/>
      <c r="E10" s="9"/>
      <c r="F10" s="19"/>
      <c r="G10" s="19"/>
      <c r="H10" s="19"/>
      <c r="J10" s="30"/>
    </row>
    <row r="11" spans="1:10" ht="15" x14ac:dyDescent="0.25">
      <c r="A11" s="27"/>
      <c r="B11" s="3"/>
      <c r="C11" s="1"/>
      <c r="D11" s="1"/>
      <c r="E11" s="9"/>
      <c r="F11" s="19"/>
      <c r="G11" s="19"/>
      <c r="H11" s="19"/>
      <c r="J11" s="30"/>
    </row>
    <row r="12" spans="1:10" ht="14.25" x14ac:dyDescent="0.2">
      <c r="A12" s="27"/>
      <c r="B12" s="1"/>
      <c r="C12" s="1"/>
      <c r="D12" s="1"/>
      <c r="E12" s="9"/>
      <c r="F12" s="19"/>
      <c r="G12" s="19"/>
      <c r="H12" s="19"/>
      <c r="J12" s="30"/>
    </row>
    <row r="13" spans="1:10" ht="14.25" x14ac:dyDescent="0.2">
      <c r="A13" s="27"/>
      <c r="B13" s="1"/>
      <c r="C13" s="1"/>
      <c r="D13" s="1"/>
      <c r="E13" s="9"/>
      <c r="F13" s="24"/>
      <c r="G13" s="24"/>
      <c r="H13" s="24"/>
      <c r="I13" s="24"/>
      <c r="J13" s="30"/>
    </row>
    <row r="14" spans="1:10" ht="14.25" x14ac:dyDescent="0.2">
      <c r="A14" s="27"/>
      <c r="B14" s="1"/>
      <c r="C14" s="1"/>
      <c r="D14" s="1"/>
      <c r="E14" s="9"/>
      <c r="F14" s="24"/>
      <c r="G14" s="24"/>
      <c r="H14" s="24"/>
      <c r="I14" s="24"/>
      <c r="J14" s="30"/>
    </row>
    <row r="15" spans="1:10" ht="14.25" x14ac:dyDescent="0.2">
      <c r="A15" s="27"/>
      <c r="B15" s="1"/>
      <c r="C15" s="1"/>
      <c r="D15" s="1"/>
      <c r="E15" s="32"/>
      <c r="F15" s="33"/>
      <c r="G15" s="33"/>
      <c r="H15" s="33"/>
      <c r="I15" s="33"/>
      <c r="J15" s="30"/>
    </row>
    <row r="16" spans="1:10" ht="14.25" x14ac:dyDescent="0.2">
      <c r="A16" s="27"/>
      <c r="B16" s="1"/>
      <c r="C16" s="27"/>
      <c r="E16" s="34"/>
      <c r="F16" s="35"/>
      <c r="G16" s="35"/>
      <c r="H16" s="35"/>
      <c r="I16" s="35"/>
      <c r="J16" s="30"/>
    </row>
    <row r="17" spans="1:10" ht="14.25" x14ac:dyDescent="0.2">
      <c r="A17" s="27"/>
      <c r="B17" s="1"/>
      <c r="C17" s="1"/>
      <c r="D17" s="1"/>
      <c r="E17" s="9"/>
      <c r="F17" s="24"/>
      <c r="G17" s="24"/>
      <c r="H17" s="24"/>
      <c r="J17" s="30"/>
    </row>
    <row r="18" spans="1:10" ht="15" x14ac:dyDescent="0.25">
      <c r="A18" s="27"/>
      <c r="B18" s="10"/>
      <c r="C18" s="8"/>
      <c r="D18" s="8"/>
      <c r="E18" s="9"/>
      <c r="F18" s="19"/>
      <c r="G18" s="19"/>
      <c r="H18" s="19"/>
      <c r="J18" s="30"/>
    </row>
    <row r="19" spans="1:10" ht="14.25" x14ac:dyDescent="0.2">
      <c r="A19" s="27"/>
      <c r="B19" s="5"/>
      <c r="C19" s="1"/>
      <c r="D19" s="1"/>
      <c r="E19" s="9"/>
      <c r="F19" s="19"/>
      <c r="G19" s="19"/>
      <c r="H19" s="19"/>
      <c r="J19" s="30"/>
    </row>
    <row r="20" spans="1:10" ht="14.25" x14ac:dyDescent="0.2">
      <c r="A20" s="27"/>
      <c r="B20" s="1"/>
      <c r="C20" s="1"/>
      <c r="D20" s="1"/>
      <c r="E20" s="8"/>
      <c r="F20" s="24"/>
      <c r="G20" s="24"/>
      <c r="H20" s="24"/>
      <c r="J20" s="30"/>
    </row>
    <row r="21" spans="1:10" ht="14.25" x14ac:dyDescent="0.2">
      <c r="A21" s="27"/>
      <c r="B21" s="1"/>
      <c r="C21" s="1"/>
      <c r="D21" s="1"/>
      <c r="E21" s="8"/>
      <c r="F21" s="24"/>
      <c r="G21" s="24"/>
      <c r="H21" s="24"/>
      <c r="J21" s="30"/>
    </row>
    <row r="22" spans="1:10" ht="14.25" x14ac:dyDescent="0.2">
      <c r="A22" s="27"/>
      <c r="B22" s="1"/>
      <c r="C22" s="1"/>
      <c r="D22" s="1"/>
      <c r="E22" s="8"/>
      <c r="F22" s="24"/>
      <c r="G22" s="24"/>
      <c r="H22" s="24"/>
      <c r="J22" s="30"/>
    </row>
    <row r="23" spans="1:10" ht="14.25" x14ac:dyDescent="0.2">
      <c r="A23" s="27"/>
      <c r="B23" s="1"/>
      <c r="C23" s="1"/>
      <c r="D23" s="1"/>
      <c r="E23" s="8"/>
      <c r="F23" s="24"/>
      <c r="G23" s="24"/>
      <c r="H23" s="24"/>
      <c r="J23" s="30"/>
    </row>
    <row r="24" spans="1:10" ht="14.25" x14ac:dyDescent="0.2">
      <c r="A24" s="27"/>
      <c r="B24" s="1"/>
      <c r="C24" s="1"/>
      <c r="D24" s="1"/>
      <c r="E24" s="8"/>
      <c r="F24" s="24"/>
      <c r="G24" s="24"/>
      <c r="H24" s="24"/>
      <c r="J24" s="30"/>
    </row>
    <row r="25" spans="1:10" ht="14.25" x14ac:dyDescent="0.2">
      <c r="A25" s="27"/>
      <c r="B25" s="1"/>
      <c r="C25" s="1"/>
      <c r="D25" s="1"/>
      <c r="E25" s="8"/>
      <c r="F25" s="24"/>
      <c r="G25" s="24"/>
      <c r="H25" s="24"/>
      <c r="J25" s="30"/>
    </row>
    <row r="26" spans="1:10" ht="14.25" x14ac:dyDescent="0.2">
      <c r="A26" s="27"/>
      <c r="B26" s="1"/>
      <c r="C26" s="1"/>
      <c r="D26" s="1"/>
      <c r="E26" s="9"/>
      <c r="F26" s="24"/>
      <c r="G26" s="24"/>
      <c r="H26" s="24"/>
      <c r="J26" s="30"/>
    </row>
    <row r="27" spans="1:10" ht="15" x14ac:dyDescent="0.2">
      <c r="A27" s="27"/>
      <c r="B27" s="1"/>
      <c r="C27" s="1"/>
      <c r="D27" s="1"/>
      <c r="E27" s="9"/>
      <c r="F27" s="24"/>
      <c r="G27" s="57" t="s">
        <v>135</v>
      </c>
      <c r="H27" s="24"/>
      <c r="J27" s="30"/>
    </row>
    <row r="28" spans="1:10" ht="30" x14ac:dyDescent="0.2">
      <c r="A28" s="27"/>
      <c r="B28" s="50" t="s">
        <v>115</v>
      </c>
      <c r="C28" s="50" t="s">
        <v>116</v>
      </c>
      <c r="D28" s="51" t="s">
        <v>117</v>
      </c>
      <c r="E28" s="9"/>
      <c r="F28" s="24"/>
      <c r="G28" s="56">
        <v>1</v>
      </c>
      <c r="H28" s="24"/>
      <c r="J28" s="30"/>
    </row>
    <row r="29" spans="1:10" ht="15" x14ac:dyDescent="0.2">
      <c r="A29" s="27"/>
      <c r="B29" s="50"/>
      <c r="C29" s="52" t="s">
        <v>118</v>
      </c>
      <c r="D29" s="51" t="s">
        <v>119</v>
      </c>
      <c r="E29" s="9"/>
      <c r="F29" s="31"/>
      <c r="G29" s="56">
        <v>1</v>
      </c>
      <c r="H29" s="31"/>
      <c r="J29" s="30"/>
    </row>
    <row r="30" spans="1:10" ht="15" x14ac:dyDescent="0.2">
      <c r="A30" s="27"/>
      <c r="B30" s="52"/>
      <c r="C30" s="52" t="s">
        <v>120</v>
      </c>
      <c r="D30" s="51" t="s">
        <v>121</v>
      </c>
      <c r="E30" s="9"/>
      <c r="F30" s="24"/>
      <c r="G30" s="55">
        <v>1</v>
      </c>
      <c r="H30" s="37"/>
      <c r="J30" s="30"/>
    </row>
    <row r="31" spans="1:10" ht="15" x14ac:dyDescent="0.2">
      <c r="A31" s="27"/>
      <c r="B31" s="50"/>
      <c r="C31" s="52" t="s">
        <v>122</v>
      </c>
      <c r="D31" s="51" t="s">
        <v>123</v>
      </c>
      <c r="G31" s="55">
        <v>1</v>
      </c>
      <c r="H31" s="37"/>
      <c r="J31" s="30"/>
    </row>
    <row r="32" spans="1:10" ht="15" x14ac:dyDescent="0.2">
      <c r="A32" s="27"/>
      <c r="B32" s="52"/>
      <c r="C32" s="52" t="s">
        <v>122</v>
      </c>
      <c r="D32" s="51" t="s">
        <v>124</v>
      </c>
      <c r="E32" s="9"/>
      <c r="F32" s="31"/>
      <c r="G32" s="55">
        <v>1</v>
      </c>
      <c r="H32" s="31"/>
      <c r="J32" s="30"/>
    </row>
    <row r="33" spans="1:10" ht="15" x14ac:dyDescent="0.2">
      <c r="A33" s="27"/>
      <c r="B33" s="52"/>
      <c r="C33" s="52" t="s">
        <v>125</v>
      </c>
      <c r="D33" s="51" t="s">
        <v>126</v>
      </c>
      <c r="E33" s="34"/>
      <c r="F33" s="36"/>
      <c r="G33" s="55">
        <v>1</v>
      </c>
      <c r="H33" s="36"/>
      <c r="I33" s="36"/>
      <c r="J33" s="30"/>
    </row>
    <row r="34" spans="1:10" ht="15" x14ac:dyDescent="0.2">
      <c r="A34" s="27"/>
      <c r="B34" s="52"/>
      <c r="C34" s="52" t="s">
        <v>127</v>
      </c>
      <c r="D34" s="51" t="s">
        <v>128</v>
      </c>
      <c r="E34" s="9"/>
      <c r="F34" s="19"/>
      <c r="G34" s="55">
        <v>1</v>
      </c>
      <c r="H34" s="19"/>
      <c r="J34" s="30"/>
    </row>
    <row r="35" spans="1:10" ht="15" x14ac:dyDescent="0.2">
      <c r="A35" s="27"/>
      <c r="B35" s="52"/>
      <c r="C35" s="52" t="s">
        <v>129</v>
      </c>
      <c r="D35" s="51" t="s">
        <v>130</v>
      </c>
      <c r="E35" s="9"/>
      <c r="F35" s="24"/>
      <c r="G35" s="55">
        <v>1</v>
      </c>
      <c r="H35" s="24"/>
      <c r="J35" s="30"/>
    </row>
    <row r="36" spans="1:10" ht="15" x14ac:dyDescent="0.2">
      <c r="A36" s="27"/>
      <c r="B36" s="52"/>
      <c r="C36" s="52" t="s">
        <v>131</v>
      </c>
      <c r="D36" s="51" t="s">
        <v>130</v>
      </c>
      <c r="E36" s="9"/>
      <c r="F36" s="24"/>
      <c r="G36" s="55">
        <v>1</v>
      </c>
      <c r="H36" s="24"/>
      <c r="J36" s="30"/>
    </row>
    <row r="37" spans="1:10" ht="15" x14ac:dyDescent="0.2">
      <c r="A37" s="27"/>
      <c r="B37" s="52"/>
      <c r="C37" s="52" t="s">
        <v>132</v>
      </c>
      <c r="D37" s="51" t="s">
        <v>133</v>
      </c>
      <c r="E37" s="34"/>
      <c r="F37" s="36"/>
      <c r="G37" s="55">
        <v>1</v>
      </c>
      <c r="H37" s="36"/>
      <c r="I37" s="36"/>
      <c r="J37" s="30"/>
    </row>
    <row r="38" spans="1:10" ht="15" x14ac:dyDescent="0.2">
      <c r="A38" s="27"/>
      <c r="B38" s="52"/>
      <c r="C38" s="53" t="s">
        <v>39</v>
      </c>
      <c r="D38" s="54" t="s">
        <v>134</v>
      </c>
      <c r="E38" s="9"/>
      <c r="F38" s="19"/>
      <c r="G38" s="19"/>
      <c r="H38" s="19"/>
      <c r="J38" s="30"/>
    </row>
    <row r="39" spans="1:10" ht="14.25" x14ac:dyDescent="0.2">
      <c r="A39" s="27"/>
      <c r="B39" s="1"/>
      <c r="C39" s="1"/>
      <c r="D39" s="1"/>
      <c r="E39" s="9"/>
      <c r="F39" s="19"/>
      <c r="G39" s="19"/>
      <c r="H39" s="19"/>
      <c r="J39" s="30"/>
    </row>
    <row r="40" spans="1:10" ht="15" x14ac:dyDescent="0.2">
      <c r="A40" s="27"/>
      <c r="B40" s="52" t="s">
        <v>136</v>
      </c>
      <c r="C40" s="52"/>
      <c r="D40" s="1"/>
      <c r="E40" s="9"/>
      <c r="F40" s="24"/>
      <c r="G40" s="24"/>
      <c r="H40" s="24"/>
      <c r="J40" s="30"/>
    </row>
    <row r="41" spans="1:10" ht="15" x14ac:dyDescent="0.2">
      <c r="A41" s="27"/>
      <c r="B41" s="52"/>
      <c r="C41" s="52" t="s">
        <v>137</v>
      </c>
      <c r="D41" s="1"/>
      <c r="E41" s="9"/>
      <c r="F41" s="24"/>
      <c r="G41" s="55"/>
      <c r="H41" s="24"/>
      <c r="J41" s="30"/>
    </row>
    <row r="42" spans="1:10" ht="15" x14ac:dyDescent="0.2">
      <c r="A42" s="27"/>
      <c r="B42" s="52"/>
      <c r="C42" s="52" t="s">
        <v>138</v>
      </c>
      <c r="E42" s="34"/>
      <c r="F42" s="36"/>
      <c r="G42" s="55">
        <v>0</v>
      </c>
      <c r="H42" s="36"/>
      <c r="I42" s="36"/>
      <c r="J42" s="30"/>
    </row>
    <row r="43" spans="1:10" ht="15" x14ac:dyDescent="0.2">
      <c r="A43" s="27"/>
      <c r="B43" s="52"/>
      <c r="C43" s="52" t="s">
        <v>138</v>
      </c>
      <c r="D43" s="43"/>
      <c r="E43" s="44"/>
      <c r="F43" s="45"/>
      <c r="G43" s="55">
        <v>1000</v>
      </c>
      <c r="H43" s="19"/>
      <c r="J43" s="30"/>
    </row>
    <row r="44" spans="1:10" ht="15" x14ac:dyDescent="0.2">
      <c r="A44" s="27"/>
      <c r="B44" s="52"/>
      <c r="C44" s="52" t="s">
        <v>137</v>
      </c>
      <c r="D44" s="1"/>
      <c r="E44" s="9"/>
      <c r="F44" s="24"/>
      <c r="G44" s="55">
        <v>178</v>
      </c>
      <c r="H44" s="24"/>
      <c r="J44" s="30"/>
    </row>
    <row r="45" spans="1:10" ht="15" x14ac:dyDescent="0.2">
      <c r="A45" s="27"/>
      <c r="B45" s="52"/>
      <c r="C45" s="52" t="s">
        <v>137</v>
      </c>
      <c r="D45" s="1"/>
      <c r="E45" s="9"/>
      <c r="F45" s="24"/>
      <c r="G45" s="55">
        <v>178</v>
      </c>
      <c r="H45" s="24"/>
      <c r="J45" s="30"/>
    </row>
    <row r="46" spans="1:10" ht="15" x14ac:dyDescent="0.2">
      <c r="A46" s="27"/>
      <c r="B46" s="52"/>
      <c r="C46" s="58" t="s">
        <v>139</v>
      </c>
      <c r="E46" s="34"/>
      <c r="F46" s="36"/>
      <c r="G46" s="55">
        <v>50</v>
      </c>
      <c r="H46" s="36"/>
      <c r="I46" s="36"/>
      <c r="J46" s="30"/>
    </row>
    <row r="47" spans="1:10" ht="15" x14ac:dyDescent="0.2">
      <c r="A47" s="27"/>
      <c r="B47" s="52"/>
      <c r="C47" s="52" t="s">
        <v>140</v>
      </c>
      <c r="D47" s="1"/>
      <c r="E47" s="9"/>
      <c r="F47" s="19"/>
      <c r="G47" s="55">
        <f>1500+970</f>
        <v>2470</v>
      </c>
      <c r="H47" s="19"/>
      <c r="J47" s="30"/>
    </row>
    <row r="48" spans="1:10" ht="15" x14ac:dyDescent="0.2">
      <c r="A48" s="27"/>
      <c r="B48" s="52"/>
      <c r="C48" s="52" t="s">
        <v>141</v>
      </c>
      <c r="D48" s="1"/>
      <c r="E48" s="9"/>
      <c r="F48" s="19"/>
      <c r="G48" s="55">
        <f>17*31</f>
        <v>527</v>
      </c>
      <c r="H48" s="19"/>
      <c r="J48" s="30"/>
    </row>
    <row r="49" spans="1:10" ht="15" x14ac:dyDescent="0.2">
      <c r="A49" s="27"/>
      <c r="B49" s="52"/>
      <c r="C49" s="58" t="s">
        <v>142</v>
      </c>
      <c r="D49" s="1"/>
      <c r="E49" s="9"/>
      <c r="F49" s="19"/>
      <c r="G49" s="55"/>
      <c r="H49" s="37"/>
      <c r="J49" s="30"/>
    </row>
    <row r="50" spans="1:10" ht="15" x14ac:dyDescent="0.2">
      <c r="A50" s="27"/>
      <c r="B50" s="52" t="s">
        <v>143</v>
      </c>
      <c r="C50" s="52"/>
      <c r="D50" s="1"/>
      <c r="E50" s="9"/>
      <c r="F50" s="19"/>
      <c r="G50" s="60"/>
      <c r="H50" s="19"/>
      <c r="J50" s="30"/>
    </row>
    <row r="51" spans="1:10" ht="15" x14ac:dyDescent="0.2">
      <c r="A51" s="27"/>
      <c r="B51" s="52"/>
      <c r="C51" s="52" t="s">
        <v>144</v>
      </c>
      <c r="E51" s="34"/>
      <c r="F51" s="36"/>
      <c r="G51" s="55"/>
      <c r="H51" s="36"/>
      <c r="I51" s="36"/>
      <c r="J51" s="30"/>
    </row>
    <row r="52" spans="1:10" ht="15" x14ac:dyDescent="0.2">
      <c r="A52" s="27"/>
      <c r="B52" s="52"/>
      <c r="C52" s="52" t="s">
        <v>144</v>
      </c>
      <c r="E52" s="9"/>
      <c r="F52" s="24"/>
      <c r="G52" s="55">
        <v>796</v>
      </c>
      <c r="H52" s="24"/>
      <c r="J52" s="30"/>
    </row>
    <row r="53" spans="1:10" ht="15.75" x14ac:dyDescent="0.25">
      <c r="A53" s="27"/>
      <c r="B53" s="52"/>
      <c r="C53" s="52" t="s">
        <v>145</v>
      </c>
      <c r="D53" s="2"/>
      <c r="E53" s="42"/>
      <c r="F53" s="42"/>
      <c r="G53" s="55">
        <v>400</v>
      </c>
      <c r="H53" s="42"/>
      <c r="I53" s="42"/>
      <c r="J53" s="30"/>
    </row>
    <row r="54" spans="1:10" ht="15" x14ac:dyDescent="0.2">
      <c r="B54" s="52"/>
      <c r="C54" s="52" t="s">
        <v>146</v>
      </c>
      <c r="G54" s="55">
        <v>53.52</v>
      </c>
    </row>
    <row r="55" spans="1:10" ht="15" x14ac:dyDescent="0.2">
      <c r="B55" s="52"/>
      <c r="C55" s="52" t="s">
        <v>147</v>
      </c>
      <c r="G55" s="55">
        <f>15*40</f>
        <v>600</v>
      </c>
    </row>
    <row r="56" spans="1:10" ht="15" x14ac:dyDescent="0.2">
      <c r="B56" s="52" t="s">
        <v>148</v>
      </c>
      <c r="C56" s="52"/>
      <c r="G56" s="60"/>
    </row>
    <row r="57" spans="1:10" ht="15" x14ac:dyDescent="0.2">
      <c r="B57" s="52"/>
      <c r="C57" s="52" t="s">
        <v>149</v>
      </c>
      <c r="G57" s="55">
        <v>1000</v>
      </c>
    </row>
    <row r="58" spans="1:10" ht="15" x14ac:dyDescent="0.2">
      <c r="B58" s="52" t="s">
        <v>150</v>
      </c>
      <c r="C58" s="52"/>
      <c r="G58" s="60"/>
    </row>
    <row r="59" spans="1:10" ht="15" x14ac:dyDescent="0.2">
      <c r="B59" s="52"/>
      <c r="C59" s="52" t="s">
        <v>151</v>
      </c>
      <c r="G59" s="55">
        <v>23148</v>
      </c>
    </row>
    <row r="60" spans="1:10" ht="15" x14ac:dyDescent="0.2">
      <c r="B60" s="52"/>
      <c r="C60" s="52" t="s">
        <v>152</v>
      </c>
      <c r="G60" s="55">
        <f>'[1]Assets  Register'!J35</f>
        <v>3133.33</v>
      </c>
    </row>
    <row r="61" spans="1:10" ht="15" x14ac:dyDescent="0.2">
      <c r="B61" s="52"/>
      <c r="C61" s="59" t="s">
        <v>153</v>
      </c>
      <c r="G61" s="55">
        <v>5415</v>
      </c>
    </row>
    <row r="62" spans="1:10" ht="15" x14ac:dyDescent="0.2">
      <c r="B62" s="52" t="s">
        <v>154</v>
      </c>
      <c r="C62" s="52"/>
      <c r="G62" s="60"/>
    </row>
    <row r="63" spans="1:10" ht="15" x14ac:dyDescent="0.2">
      <c r="B63" s="52"/>
      <c r="C63" s="52" t="s">
        <v>155</v>
      </c>
      <c r="G63" s="55">
        <v>700</v>
      </c>
    </row>
    <row r="64" spans="1:10" ht="15" x14ac:dyDescent="0.2">
      <c r="B64" s="52" t="s">
        <v>156</v>
      </c>
      <c r="C64" s="52"/>
      <c r="G64" s="60"/>
    </row>
    <row r="65" spans="2:7" ht="15" x14ac:dyDescent="0.2">
      <c r="B65" s="52"/>
      <c r="C65" s="52" t="s">
        <v>157</v>
      </c>
      <c r="G65" s="60">
        <v>3210</v>
      </c>
    </row>
    <row r="66" spans="2:7" ht="15" x14ac:dyDescent="0.2">
      <c r="B66" s="52"/>
      <c r="C66" s="52"/>
      <c r="G66" s="60"/>
    </row>
    <row r="67" spans="2:7" ht="15" x14ac:dyDescent="0.2">
      <c r="B67" s="52" t="s">
        <v>158</v>
      </c>
      <c r="C67" s="52"/>
      <c r="G67" s="60"/>
    </row>
  </sheetData>
  <phoneticPr fontId="2" type="noConversion"/>
  <pageMargins left="0.74803149606299213" right="0.15748031496062992" top="0.78740157480314965" bottom="0.39370078740157483" header="0.51181102362204722" footer="0"/>
  <pageSetup paperSize="9" scale="74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7"/>
  <sheetViews>
    <sheetView workbookViewId="0">
      <selection activeCell="F22" sqref="F22"/>
    </sheetView>
  </sheetViews>
  <sheetFormatPr defaultRowHeight="12.75" x14ac:dyDescent="0.2"/>
  <sheetData>
    <row r="2" spans="2:5" x14ac:dyDescent="0.2">
      <c r="C2">
        <v>73185</v>
      </c>
      <c r="E2">
        <v>75764</v>
      </c>
    </row>
    <row r="4" spans="2:5" x14ac:dyDescent="0.2">
      <c r="B4">
        <v>23966</v>
      </c>
      <c r="D4">
        <v>31966</v>
      </c>
    </row>
    <row r="5" spans="2:5" x14ac:dyDescent="0.2">
      <c r="B5">
        <v>13676</v>
      </c>
      <c r="C5">
        <f>SUM(B4:B5)</f>
        <v>37642</v>
      </c>
      <c r="D5">
        <v>13963</v>
      </c>
      <c r="E5">
        <f>SUM(D4:D5)</f>
        <v>45929</v>
      </c>
    </row>
    <row r="7" spans="2:5" x14ac:dyDescent="0.2">
      <c r="B7">
        <v>4704</v>
      </c>
      <c r="D7">
        <v>9499</v>
      </c>
    </row>
    <row r="8" spans="2:5" x14ac:dyDescent="0.2">
      <c r="B8">
        <v>0</v>
      </c>
      <c r="D8">
        <v>0</v>
      </c>
    </row>
    <row r="9" spans="2:5" x14ac:dyDescent="0.2">
      <c r="B9">
        <v>30359</v>
      </c>
      <c r="C9">
        <f>SUM(B7:B9)</f>
        <v>35063</v>
      </c>
      <c r="D9">
        <v>17222</v>
      </c>
      <c r="E9">
        <f>SUM(D7:D9)</f>
        <v>26721</v>
      </c>
    </row>
    <row r="12" spans="2:5" x14ac:dyDescent="0.2">
      <c r="C12">
        <f>C2+C5-C9</f>
        <v>75764</v>
      </c>
      <c r="E12">
        <f>E2+E5-E9</f>
        <v>94972</v>
      </c>
    </row>
    <row r="16" spans="2:5" x14ac:dyDescent="0.2">
      <c r="D16">
        <v>1876.13</v>
      </c>
    </row>
    <row r="17" spans="4:5" x14ac:dyDescent="0.2">
      <c r="D17">
        <v>93095.74</v>
      </c>
      <c r="E17">
        <f>SUM(D16:D17)</f>
        <v>94971.87000000001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Accounts</vt:lpstr>
      <vt:lpstr>asset reg</vt:lpstr>
      <vt:lpstr>RTN Workings</vt:lpstr>
      <vt:lpstr>Accounts!Print_Area</vt:lpstr>
    </vt:vector>
  </TitlesOfParts>
  <Company>laptop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ellis</dc:creator>
  <cp:lastModifiedBy>clerk</cp:lastModifiedBy>
  <cp:lastPrinted>2019-04-29T21:13:13Z</cp:lastPrinted>
  <dcterms:created xsi:type="dcterms:W3CDTF">2007-05-02T16:05:51Z</dcterms:created>
  <dcterms:modified xsi:type="dcterms:W3CDTF">2019-04-29T21:18:12Z</dcterms:modified>
</cp:coreProperties>
</file>